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7-P-11-03\Desktop\Docs internes\Perso\AFR\"/>
    </mc:Choice>
  </mc:AlternateContent>
  <xr:revisionPtr revIDLastSave="0" documentId="13_ncr:1_{974DDFE8-9B49-467B-BC05-BA8282746F05}" xr6:coauthVersionLast="36" xr6:coauthVersionMax="36" xr10:uidLastSave="{00000000-0000-0000-0000-000000000000}"/>
  <bookViews>
    <workbookView xWindow="0" yWindow="0" windowWidth="19200" windowHeight="4782" tabRatio="679" firstSheet="1" activeTab="7" xr2:uid="{00000000-000D-0000-FFFF-FFFF00000000}"/>
  </bookViews>
  <sheets>
    <sheet name="Guide d'utilisation" sheetId="13" r:id="rId1"/>
    <sheet name="SEPTEMBRE" sheetId="14" r:id="rId2"/>
    <sheet name="OCTOBRE" sheetId="18" r:id="rId3"/>
    <sheet name="NOVEMBRE" sheetId="19" r:id="rId4"/>
    <sheet name="DECEMBRE" sheetId="20" r:id="rId5"/>
    <sheet name="JANVIER" sheetId="21" r:id="rId6"/>
    <sheet name="FEVRIER" sheetId="22" r:id="rId7"/>
    <sheet name="MARS" sheetId="23" r:id="rId8"/>
    <sheet name="AVRIL" sheetId="24" r:id="rId9"/>
    <sheet name="MAI" sheetId="25" r:id="rId10"/>
    <sheet name="JUIN JUILLET" sheetId="26" r:id="rId11"/>
    <sheet name="Liste mois" sheetId="3" state="hidden" r:id="rId12"/>
  </sheets>
  <definedNames>
    <definedName name="Mois">'Liste mois'!$A$1:$A$12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" i="26" l="1"/>
  <c r="I49" i="26"/>
  <c r="H49" i="26"/>
  <c r="K48" i="26"/>
  <c r="I48" i="26"/>
  <c r="H48" i="26"/>
  <c r="K47" i="26"/>
  <c r="I47" i="26"/>
  <c r="H47" i="26"/>
  <c r="K44" i="26"/>
  <c r="I44" i="26"/>
  <c r="H44" i="26"/>
  <c r="K43" i="26"/>
  <c r="I43" i="26"/>
  <c r="H43" i="26"/>
  <c r="K42" i="26"/>
  <c r="I42" i="26"/>
  <c r="H42" i="26"/>
  <c r="K46" i="25"/>
  <c r="I46" i="25"/>
  <c r="H46" i="25"/>
  <c r="K45" i="25"/>
  <c r="I45" i="25"/>
  <c r="H45" i="25"/>
  <c r="K44" i="25"/>
  <c r="I44" i="25"/>
  <c r="H44" i="25"/>
  <c r="K41" i="25"/>
  <c r="I41" i="25"/>
  <c r="H41" i="25"/>
  <c r="K40" i="25"/>
  <c r="I40" i="25"/>
  <c r="H40" i="25"/>
  <c r="K39" i="25"/>
  <c r="I39" i="25"/>
  <c r="H39" i="25"/>
  <c r="K30" i="24"/>
  <c r="I30" i="24"/>
  <c r="H30" i="24"/>
  <c r="K29" i="24"/>
  <c r="I29" i="24"/>
  <c r="H29" i="24"/>
  <c r="K28" i="24"/>
  <c r="I28" i="24"/>
  <c r="H28" i="24"/>
  <c r="K25" i="24"/>
  <c r="I25" i="24"/>
  <c r="H25" i="24"/>
  <c r="K24" i="24"/>
  <c r="I24" i="24"/>
  <c r="H24" i="24"/>
  <c r="K23" i="24"/>
  <c r="I23" i="24"/>
  <c r="H23" i="24"/>
  <c r="K38" i="23"/>
  <c r="I38" i="23"/>
  <c r="H38" i="23"/>
  <c r="K33" i="23"/>
  <c r="I33" i="23"/>
  <c r="H33" i="23"/>
  <c r="K39" i="23"/>
  <c r="I39" i="23"/>
  <c r="H39" i="23"/>
  <c r="K37" i="23"/>
  <c r="I37" i="23"/>
  <c r="H37" i="23"/>
  <c r="K34" i="23"/>
  <c r="I34" i="23"/>
  <c r="H34" i="23"/>
  <c r="K32" i="23"/>
  <c r="I32" i="23"/>
  <c r="H32" i="23"/>
  <c r="T35" i="25" l="1"/>
  <c r="R35" i="25"/>
  <c r="Q35" i="25"/>
  <c r="J35" i="25"/>
  <c r="T36" i="25"/>
  <c r="R36" i="25"/>
  <c r="Q36" i="25"/>
  <c r="N36" i="25"/>
  <c r="L36" i="25"/>
  <c r="J36" i="25"/>
  <c r="N35" i="25"/>
  <c r="E36" i="25"/>
  <c r="F36" i="25"/>
  <c r="G36" i="25"/>
  <c r="H36" i="25"/>
  <c r="I36" i="25"/>
  <c r="F46" i="25" s="1"/>
  <c r="M46" i="25" s="1"/>
  <c r="L35" i="25"/>
  <c r="H35" i="25"/>
  <c r="I35" i="25"/>
  <c r="E35" i="25"/>
  <c r="F35" i="25"/>
  <c r="G35" i="25"/>
  <c r="D36" i="25"/>
  <c r="D35" i="25"/>
  <c r="T20" i="24"/>
  <c r="R20" i="24"/>
  <c r="Q20" i="24"/>
  <c r="N20" i="24"/>
  <c r="L20" i="24"/>
  <c r="J20" i="24"/>
  <c r="I20" i="24"/>
  <c r="H20" i="24"/>
  <c r="F20" i="24"/>
  <c r="G20" i="24"/>
  <c r="E20" i="24"/>
  <c r="D20" i="24"/>
  <c r="F19" i="24"/>
  <c r="E19" i="24"/>
  <c r="D19" i="24"/>
  <c r="J19" i="24"/>
  <c r="T19" i="24"/>
  <c r="R19" i="24"/>
  <c r="Q19" i="24"/>
  <c r="N19" i="24"/>
  <c r="L19" i="24"/>
  <c r="I19" i="24"/>
  <c r="H19" i="24"/>
  <c r="G19" i="24"/>
  <c r="T28" i="23"/>
  <c r="R28" i="23"/>
  <c r="Q28" i="23"/>
  <c r="N28" i="23"/>
  <c r="T34" i="21"/>
  <c r="T33" i="21"/>
  <c r="R34" i="21"/>
  <c r="R33" i="21"/>
  <c r="Q34" i="21"/>
  <c r="Q33" i="21"/>
  <c r="N34" i="21"/>
  <c r="N33" i="21"/>
  <c r="L34" i="21"/>
  <c r="L33" i="21"/>
  <c r="J34" i="21"/>
  <c r="J33" i="21"/>
  <c r="I34" i="21"/>
  <c r="I33" i="21"/>
  <c r="H34" i="21"/>
  <c r="H33" i="21"/>
  <c r="F38" i="21" s="1"/>
  <c r="M38" i="21" s="1"/>
  <c r="G34" i="21"/>
  <c r="G33" i="21"/>
  <c r="F34" i="21"/>
  <c r="F33" i="21"/>
  <c r="E34" i="21"/>
  <c r="E33" i="21"/>
  <c r="D34" i="21"/>
  <c r="D33" i="21"/>
  <c r="F37" i="21" s="1"/>
  <c r="M37" i="21" s="1"/>
  <c r="T32" i="20"/>
  <c r="T31" i="20"/>
  <c r="R32" i="20"/>
  <c r="R31" i="20"/>
  <c r="Q32" i="20"/>
  <c r="Q31" i="20"/>
  <c r="N32" i="20"/>
  <c r="N31" i="20"/>
  <c r="L32" i="20"/>
  <c r="L31" i="20"/>
  <c r="J32" i="20"/>
  <c r="J31" i="20"/>
  <c r="I32" i="20"/>
  <c r="I31" i="20"/>
  <c r="H32" i="20"/>
  <c r="H31" i="20"/>
  <c r="G31" i="20"/>
  <c r="F31" i="20"/>
  <c r="E31" i="20"/>
  <c r="D31" i="20"/>
  <c r="F34" i="19"/>
  <c r="E34" i="19"/>
  <c r="D34" i="19"/>
  <c r="T33" i="19"/>
  <c r="R33" i="19"/>
  <c r="Q33" i="19"/>
  <c r="N33" i="19"/>
  <c r="L33" i="19"/>
  <c r="J33" i="19"/>
  <c r="I33" i="19"/>
  <c r="H33" i="19"/>
  <c r="G33" i="19"/>
  <c r="F33" i="19"/>
  <c r="E33" i="19"/>
  <c r="D33" i="19"/>
  <c r="T33" i="18"/>
  <c r="R33" i="18"/>
  <c r="Q33" i="18"/>
  <c r="N33" i="18"/>
  <c r="L33" i="18"/>
  <c r="F42" i="18" s="1"/>
  <c r="M42" i="18" s="1"/>
  <c r="J33" i="18"/>
  <c r="H33" i="18"/>
  <c r="I33" i="18"/>
  <c r="G33" i="18"/>
  <c r="E33" i="18"/>
  <c r="F33" i="18"/>
  <c r="D33" i="18"/>
  <c r="T32" i="18"/>
  <c r="F38" i="18" s="1"/>
  <c r="M38" i="18" s="1"/>
  <c r="R32" i="18"/>
  <c r="Q32" i="18"/>
  <c r="N32" i="18"/>
  <c r="L32" i="18"/>
  <c r="J32" i="18"/>
  <c r="H32" i="18"/>
  <c r="I32" i="18"/>
  <c r="G32" i="18"/>
  <c r="F36" i="18" s="1"/>
  <c r="M36" i="18" s="1"/>
  <c r="E32" i="18"/>
  <c r="F32" i="18"/>
  <c r="D32" i="18"/>
  <c r="T29" i="23"/>
  <c r="R29" i="23"/>
  <c r="Q29" i="23"/>
  <c r="N29" i="23"/>
  <c r="L28" i="23"/>
  <c r="L29" i="23"/>
  <c r="J28" i="23"/>
  <c r="E29" i="23"/>
  <c r="F29" i="23"/>
  <c r="F39" i="23" s="1"/>
  <c r="M39" i="23" s="1"/>
  <c r="F28" i="23"/>
  <c r="E28" i="23"/>
  <c r="D28" i="23"/>
  <c r="J29" i="23"/>
  <c r="F37" i="23" s="1"/>
  <c r="M37" i="23" s="1"/>
  <c r="H29" i="23"/>
  <c r="I29" i="23"/>
  <c r="H28" i="23"/>
  <c r="I28" i="23"/>
  <c r="G28" i="23"/>
  <c r="D29" i="23"/>
  <c r="G29" i="23"/>
  <c r="D30" i="22"/>
  <c r="T39" i="26"/>
  <c r="R39" i="26"/>
  <c r="Q39" i="26"/>
  <c r="N39" i="26"/>
  <c r="L39" i="26"/>
  <c r="J39" i="26"/>
  <c r="I39" i="26"/>
  <c r="H39" i="26"/>
  <c r="G39" i="26"/>
  <c r="F39" i="26"/>
  <c r="F49" i="26" s="1"/>
  <c r="M49" i="26" s="1"/>
  <c r="E39" i="26"/>
  <c r="F48" i="26" s="1"/>
  <c r="M48" i="26" s="1"/>
  <c r="D39" i="26"/>
  <c r="T38" i="26"/>
  <c r="R38" i="26"/>
  <c r="Q38" i="26"/>
  <c r="N38" i="26"/>
  <c r="L38" i="26"/>
  <c r="J38" i="26"/>
  <c r="I38" i="26"/>
  <c r="E38" i="26"/>
  <c r="F38" i="26"/>
  <c r="G38" i="26"/>
  <c r="H38" i="26"/>
  <c r="D38" i="26"/>
  <c r="M25" i="24"/>
  <c r="M23" i="24"/>
  <c r="M24" i="24"/>
  <c r="K41" i="22"/>
  <c r="I41" i="22"/>
  <c r="H41" i="22"/>
  <c r="K40" i="22"/>
  <c r="I40" i="22"/>
  <c r="H40" i="22"/>
  <c r="K39" i="22"/>
  <c r="I39" i="22"/>
  <c r="H39" i="22"/>
  <c r="K36" i="22"/>
  <c r="I36" i="22"/>
  <c r="H36" i="22"/>
  <c r="K35" i="22"/>
  <c r="I35" i="22"/>
  <c r="H35" i="22"/>
  <c r="K34" i="22"/>
  <c r="I34" i="22"/>
  <c r="H34" i="22"/>
  <c r="T31" i="22"/>
  <c r="R31" i="22"/>
  <c r="Q31" i="22"/>
  <c r="N31" i="22"/>
  <c r="L31" i="22"/>
  <c r="J31" i="22"/>
  <c r="I31" i="22"/>
  <c r="H31" i="22"/>
  <c r="F40" i="22" s="1"/>
  <c r="G31" i="22"/>
  <c r="F31" i="22"/>
  <c r="E31" i="22"/>
  <c r="D31" i="22"/>
  <c r="T30" i="22"/>
  <c r="R30" i="22"/>
  <c r="Q30" i="22"/>
  <c r="N30" i="22"/>
  <c r="L30" i="22"/>
  <c r="J30" i="22"/>
  <c r="I30" i="22"/>
  <c r="H30" i="22"/>
  <c r="G30" i="22"/>
  <c r="F30" i="22"/>
  <c r="E30" i="22"/>
  <c r="K44" i="21"/>
  <c r="I44" i="21"/>
  <c r="H44" i="21"/>
  <c r="K43" i="21"/>
  <c r="I43" i="21"/>
  <c r="H43" i="21"/>
  <c r="K42" i="21"/>
  <c r="I42" i="21"/>
  <c r="H42" i="21"/>
  <c r="K39" i="21"/>
  <c r="I39" i="21"/>
  <c r="H39" i="21"/>
  <c r="K38" i="21"/>
  <c r="I38" i="21"/>
  <c r="H38" i="21"/>
  <c r="K37" i="21"/>
  <c r="I37" i="21"/>
  <c r="H37" i="21"/>
  <c r="F42" i="21"/>
  <c r="M42" i="21"/>
  <c r="F44" i="21"/>
  <c r="M44" i="21" s="1"/>
  <c r="F43" i="21"/>
  <c r="M43" i="21"/>
  <c r="F39" i="21"/>
  <c r="M39" i="21" s="1"/>
  <c r="K42" i="20"/>
  <c r="I42" i="20"/>
  <c r="H42" i="20"/>
  <c r="K41" i="20"/>
  <c r="I41" i="20"/>
  <c r="H41" i="20"/>
  <c r="K40" i="20"/>
  <c r="I40" i="20"/>
  <c r="H40" i="20"/>
  <c r="K37" i="20"/>
  <c r="I37" i="20"/>
  <c r="H37" i="20"/>
  <c r="K36" i="20"/>
  <c r="I36" i="20"/>
  <c r="H36" i="20"/>
  <c r="K35" i="20"/>
  <c r="I35" i="20"/>
  <c r="H35" i="20"/>
  <c r="G32" i="20"/>
  <c r="F32" i="20"/>
  <c r="E32" i="20"/>
  <c r="F41" i="20" s="1"/>
  <c r="M41" i="20" s="1"/>
  <c r="D32" i="20"/>
  <c r="F40" i="20" s="1"/>
  <c r="M40" i="20" s="1"/>
  <c r="K44" i="19"/>
  <c r="I44" i="19"/>
  <c r="H44" i="19"/>
  <c r="K43" i="19"/>
  <c r="I43" i="19"/>
  <c r="H43" i="19"/>
  <c r="K42" i="19"/>
  <c r="I42" i="19"/>
  <c r="H42" i="19"/>
  <c r="K39" i="19"/>
  <c r="I39" i="19"/>
  <c r="H39" i="19"/>
  <c r="K38" i="19"/>
  <c r="I38" i="19"/>
  <c r="H38" i="19"/>
  <c r="K37" i="19"/>
  <c r="I37" i="19"/>
  <c r="H37" i="19"/>
  <c r="T34" i="19"/>
  <c r="R34" i="19"/>
  <c r="Q34" i="19"/>
  <c r="F42" i="19" s="1"/>
  <c r="M42" i="19" s="1"/>
  <c r="N34" i="19"/>
  <c r="L34" i="19"/>
  <c r="J34" i="19"/>
  <c r="I34" i="19"/>
  <c r="F44" i="19"/>
  <c r="M44" i="19" s="1"/>
  <c r="H34" i="19"/>
  <c r="F43" i="19"/>
  <c r="M43" i="19"/>
  <c r="G34" i="19"/>
  <c r="F39" i="19"/>
  <c r="M39" i="19" s="1"/>
  <c r="K43" i="18"/>
  <c r="I43" i="18"/>
  <c r="H43" i="18"/>
  <c r="K42" i="18"/>
  <c r="I42" i="18"/>
  <c r="H42" i="18"/>
  <c r="K41" i="18"/>
  <c r="I41" i="18"/>
  <c r="H41" i="18"/>
  <c r="K38" i="18"/>
  <c r="I38" i="18"/>
  <c r="H38" i="18"/>
  <c r="K37" i="18"/>
  <c r="I37" i="18"/>
  <c r="H37" i="18"/>
  <c r="K36" i="18"/>
  <c r="I36" i="18"/>
  <c r="H36" i="18"/>
  <c r="F43" i="18"/>
  <c r="M43" i="18" s="1"/>
  <c r="F37" i="18"/>
  <c r="M37" i="18" s="1"/>
  <c r="T33" i="14"/>
  <c r="R33" i="14"/>
  <c r="Q33" i="14"/>
  <c r="N33" i="14"/>
  <c r="D33" i="14"/>
  <c r="F41" i="14" s="1"/>
  <c r="M41" i="14" s="1"/>
  <c r="T32" i="14"/>
  <c r="R32" i="14"/>
  <c r="Q32" i="14"/>
  <c r="L33" i="14"/>
  <c r="J33" i="14"/>
  <c r="E33" i="14"/>
  <c r="F42" i="14" s="1"/>
  <c r="M42" i="14" s="1"/>
  <c r="F33" i="14"/>
  <c r="G33" i="14"/>
  <c r="H33" i="14"/>
  <c r="I33" i="14"/>
  <c r="F43" i="14" s="1"/>
  <c r="M43" i="14" s="1"/>
  <c r="M45" i="14" s="1"/>
  <c r="X45" i="14" s="1"/>
  <c r="N32" i="14"/>
  <c r="L32" i="14"/>
  <c r="J32" i="14"/>
  <c r="H32" i="14"/>
  <c r="I32" i="14"/>
  <c r="F38" i="14"/>
  <c r="E32" i="14"/>
  <c r="F37" i="14" s="1"/>
  <c r="M37" i="14" s="1"/>
  <c r="F32" i="14"/>
  <c r="G32" i="14"/>
  <c r="D32" i="14"/>
  <c r="F36" i="14" s="1"/>
  <c r="M36" i="14" s="1"/>
  <c r="K43" i="14"/>
  <c r="I43" i="14"/>
  <c r="H43" i="14"/>
  <c r="K42" i="14"/>
  <c r="I42" i="14"/>
  <c r="K41" i="14"/>
  <c r="I41" i="14"/>
  <c r="H41" i="14"/>
  <c r="H42" i="14"/>
  <c r="K36" i="14"/>
  <c r="K37" i="14"/>
  <c r="K38" i="14"/>
  <c r="M38" i="14"/>
  <c r="I38" i="14"/>
  <c r="H38" i="14"/>
  <c r="I37" i="14"/>
  <c r="H37" i="14"/>
  <c r="I36" i="14"/>
  <c r="H36" i="14"/>
  <c r="M28" i="24"/>
  <c r="M29" i="24"/>
  <c r="M30" i="24"/>
  <c r="F47" i="26"/>
  <c r="M47" i="26"/>
  <c r="F44" i="25"/>
  <c r="M44" i="25"/>
  <c r="M32" i="24" l="1"/>
  <c r="X32" i="24" s="1"/>
  <c r="F32" i="23"/>
  <c r="M32" i="23" s="1"/>
  <c r="M40" i="22"/>
  <c r="F39" i="22"/>
  <c r="M39" i="22" s="1"/>
  <c r="F34" i="22"/>
  <c r="M34" i="22" s="1"/>
  <c r="F35" i="22"/>
  <c r="M35" i="22" s="1"/>
  <c r="F36" i="22"/>
  <c r="M36" i="22" s="1"/>
  <c r="F41" i="22"/>
  <c r="M41" i="22" s="1"/>
  <c r="F45" i="25"/>
  <c r="M45" i="25" s="1"/>
  <c r="F37" i="20"/>
  <c r="M37" i="20" s="1"/>
  <c r="F38" i="23"/>
  <c r="M38" i="23" s="1"/>
  <c r="F35" i="20"/>
  <c r="M35" i="20" s="1"/>
  <c r="F42" i="20"/>
  <c r="M42" i="20" s="1"/>
  <c r="F36" i="20"/>
  <c r="M36" i="20" s="1"/>
  <c r="F39" i="25"/>
  <c r="M39" i="25" s="1"/>
  <c r="F44" i="26"/>
  <c r="M44" i="26" s="1"/>
  <c r="F41" i="25"/>
  <c r="M41" i="25" s="1"/>
  <c r="F40" i="25"/>
  <c r="M40" i="25" s="1"/>
  <c r="F43" i="26"/>
  <c r="M43" i="26" s="1"/>
  <c r="F42" i="26"/>
  <c r="M42" i="26" s="1"/>
  <c r="F33" i="23"/>
  <c r="M33" i="23" s="1"/>
  <c r="M46" i="21"/>
  <c r="X46" i="21" s="1"/>
  <c r="F38" i="19"/>
  <c r="M38" i="19" s="1"/>
  <c r="F37" i="19"/>
  <c r="M37" i="19" s="1"/>
  <c r="F41" i="18"/>
  <c r="M41" i="18" s="1"/>
  <c r="M45" i="18" s="1"/>
  <c r="X45" i="18" s="1"/>
  <c r="M43" i="22" l="1"/>
  <c r="X43" i="22" s="1"/>
  <c r="M44" i="20"/>
  <c r="X44" i="20" s="1"/>
  <c r="M48" i="25"/>
  <c r="X48" i="25" s="1"/>
  <c r="M51" i="26"/>
  <c r="X51" i="26" s="1"/>
  <c r="M46" i="19"/>
  <c r="X46" i="19" s="1"/>
  <c r="F34" i="23"/>
  <c r="M34" i="23" s="1"/>
  <c r="M41" i="23" s="1"/>
  <c r="X41" i="23" s="1"/>
</calcChain>
</file>

<file path=xl/sharedStrings.xml><?xml version="1.0" encoding="utf-8"?>
<sst xmlns="http://schemas.openxmlformats.org/spreadsheetml/2006/main" count="793" uniqueCount="101">
  <si>
    <t>Matin</t>
  </si>
  <si>
    <t>Midi</t>
  </si>
  <si>
    <t>Soir</t>
  </si>
  <si>
    <t xml:space="preserve">Enfant : </t>
  </si>
  <si>
    <t>SEPTEMBRE</t>
  </si>
  <si>
    <t xml:space="preserve">JEUDI </t>
  </si>
  <si>
    <t xml:space="preserve">LUNDI </t>
  </si>
  <si>
    <t xml:space="preserve">MARDI </t>
  </si>
  <si>
    <t xml:space="preserve">VENDREDI </t>
  </si>
  <si>
    <t>Matin : 7h30 - 8h30</t>
  </si>
  <si>
    <t>Soir : 13h30 - 18h45</t>
  </si>
  <si>
    <t>Midi : 11h30 - 13h30</t>
  </si>
  <si>
    <t>Soir : 16h30 - 18h45</t>
  </si>
  <si>
    <t>QF &lt; 750</t>
  </si>
  <si>
    <t>QF &gt; 1 300</t>
  </si>
  <si>
    <r>
      <t>750&lt;QF</t>
    </r>
    <r>
      <rPr>
        <b/>
        <sz val="9"/>
        <color indexed="8"/>
        <rFont val="Calibri"/>
        <family val="2"/>
      </rPr>
      <t>≤ 1300</t>
    </r>
  </si>
  <si>
    <t>Mercredi (hors matin et midi avec repas)</t>
  </si>
  <si>
    <t>TOTAL MOIS</t>
  </si>
  <si>
    <t xml:space="preserve">Total présences
TOUS ENFANTS </t>
  </si>
  <si>
    <t xml:space="preserve">Report Mois précédent (+/-) </t>
  </si>
  <si>
    <t>PLANNING A RENDRE AVANT LE</t>
  </si>
  <si>
    <t>TOTAL A REGLER</t>
  </si>
  <si>
    <t xml:space="preserve">Pour des raisons d'organisation, merci de respecter cette date </t>
  </si>
  <si>
    <t>Annulation Cantine : avant 9h00</t>
  </si>
  <si>
    <t xml:space="preserve">MONTANT
en € </t>
  </si>
  <si>
    <t>JANVIER</t>
  </si>
  <si>
    <t>FÉVRIER</t>
  </si>
  <si>
    <t>MARS</t>
  </si>
  <si>
    <t>AVRIL</t>
  </si>
  <si>
    <t>MAI</t>
  </si>
  <si>
    <t>JUILLET</t>
  </si>
  <si>
    <t>AOÛT</t>
  </si>
  <si>
    <t>OCTOBRE</t>
  </si>
  <si>
    <t>NOVEMBRE</t>
  </si>
  <si>
    <t>DÉCEMBRE</t>
  </si>
  <si>
    <t xml:space="preserve">PLANNING PERISCOLAIRE : </t>
  </si>
  <si>
    <t>750&lt;QF&lt;1300</t>
  </si>
  <si>
    <t>QF&gt;1300</t>
  </si>
  <si>
    <t>QF&lt;750</t>
  </si>
  <si>
    <t xml:space="preserve">Régime : </t>
  </si>
  <si>
    <t>MSA</t>
  </si>
  <si>
    <t>Régime général</t>
  </si>
  <si>
    <t>DECEMBRE</t>
  </si>
  <si>
    <t>FEVRIER</t>
  </si>
  <si>
    <t>JUIN &amp; JUILLET</t>
  </si>
  <si>
    <t>GUIDE D'UTILISATION</t>
  </si>
  <si>
    <t>Merci de respecter la date de retour pour des raisons d'organisation</t>
  </si>
  <si>
    <t xml:space="preserve">Famille : </t>
  </si>
  <si>
    <t>Nom de la famille, quotient familial, régime social (régime général ou MSA) et prénom(s )de votre (vos) enfant(s)</t>
  </si>
  <si>
    <t>Etape 1  -  Remplir les zones en bleu :</t>
  </si>
  <si>
    <t>Etape 2 - Indiquer la présence de votre (vos) enfant(s) pour chaque plage horaire et jour souhaités</t>
  </si>
  <si>
    <r>
      <t xml:space="preserve">Pour toute modification de planning : merci de prévenir au plus vite l'équipe d'animation. 
Tél: 03.83.23.28.00 /Mail: </t>
    </r>
    <r>
      <rPr>
        <u/>
        <sz val="9"/>
        <color indexed="30"/>
        <rFont val="Calibri"/>
        <family val="2"/>
      </rPr>
      <t xml:space="preserve">lespetitsloups54@gmail.com
</t>
    </r>
  </si>
  <si>
    <t>Les plannings ci-contre ont été créés pour faciliter les inscriptions mensuelles de votre (vos) enfant(s) aux P'tits Loups.</t>
  </si>
  <si>
    <t>Les calculs des jours de présence ainsi que le montant total à payer se font automatiquement.</t>
  </si>
  <si>
    <t>Etape 5 - Imprimer le planning du mois</t>
  </si>
  <si>
    <t>Etape 6 - Remettre ce planning avec son règlement à l'équipe d'animation à la date de retour souhaité (en rouge)</t>
  </si>
  <si>
    <t>Oui</t>
  </si>
  <si>
    <t>Non</t>
  </si>
  <si>
    <t>Etape 3 - Reporter, si nécessaire, le solde (créditeur ou débiteur) du mois précédent dans la case jaune</t>
  </si>
  <si>
    <t>Etape 4  - Renseigner la case "Accompagnement aux devoirs" (case verte)</t>
  </si>
  <si>
    <t>Si vous souhaitez l'accompagnement aux devoirs, cochez à Oui. Sinon, cochez à Non</t>
  </si>
  <si>
    <t>Ne rien remplir si votre (vos) enfant(s) ne va (vont) pas aux P'tits Loups.</t>
  </si>
  <si>
    <t>Mettre un "1" dans les cellules correspondantes aux plages horaires et jours de présence de votre (vos) enfant(s).</t>
  </si>
  <si>
    <t>Si votre solde est créditeur, n'oubliez pas de mettre le sigle " - " devant le montant.</t>
  </si>
  <si>
    <t>Nous vous rappelons qu'il s'agit là d'une surveillance. En aucun cas, les animateurs ne sont tenus d'aider votre (vos) enfant(s) à faire ses (leurs) devoirs.</t>
  </si>
  <si>
    <t>Lundi, Mardi, Jeudi et Vendredi</t>
  </si>
  <si>
    <t>Matin : 7h30 à 11h30</t>
  </si>
  <si>
    <t>MERCREDI</t>
  </si>
  <si>
    <t xml:space="preserve">Soir </t>
  </si>
  <si>
    <t>TOTAL Mercredi</t>
  </si>
  <si>
    <t>JEUDI</t>
  </si>
  <si>
    <t>VENDREDI</t>
  </si>
  <si>
    <t>OUI</t>
  </si>
  <si>
    <t xml:space="preserve">Enfant :  </t>
  </si>
  <si>
    <t>NON</t>
  </si>
  <si>
    <t>TOTAL L,Ma,J,V</t>
  </si>
  <si>
    <t>ASCENSION</t>
  </si>
  <si>
    <t>MARDI</t>
  </si>
  <si>
    <t>JUIN</t>
  </si>
  <si>
    <t>VACANCES D'ÉTÉ</t>
  </si>
  <si>
    <t>atelier cartable</t>
  </si>
  <si>
    <t>VACANCES DE LA TOUSSAINT - REPRISE LE 5 NOVEMBRE</t>
  </si>
  <si>
    <t>VENDREDI      30</t>
  </si>
  <si>
    <t>VACANCES DE NOEL - REPRISE LE 7 JANVIER</t>
  </si>
  <si>
    <t>JEUDI               31</t>
  </si>
  <si>
    <t>VENDREDI         1</t>
  </si>
  <si>
    <t>Atelier cartable</t>
  </si>
  <si>
    <t xml:space="preserve">JEUDI    </t>
  </si>
  <si>
    <t>LUNDI              20</t>
  </si>
  <si>
    <t>JEUDI               16</t>
  </si>
  <si>
    <t>VENDREDI       17</t>
  </si>
  <si>
    <t>VENDREDI     24</t>
  </si>
  <si>
    <t>LUNDI</t>
  </si>
  <si>
    <t>PENTECOTE</t>
  </si>
  <si>
    <t>VACANCES D'HIVER - REPRISE LE 25 FEVRIER</t>
  </si>
  <si>
    <t>VACANCES DE PRINTEMPS - REPRISE LE 23 AVRIL</t>
  </si>
  <si>
    <t>FETE DU TRAVAIL</t>
  </si>
  <si>
    <t>FETE DE LA VICTOIRE</t>
  </si>
  <si>
    <t xml:space="preserve">COLIN </t>
  </si>
  <si>
    <t>Enfant :  Louise</t>
  </si>
  <si>
    <t xml:space="preserve">Enfant : Jules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</si>
</sst>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u/>
      <sz val="9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40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5" fillId="0" borderId="18" xfId="0" applyFont="1" applyBorder="1"/>
    <xf numFmtId="0" fontId="5" fillId="0" borderId="0" xfId="0" applyFont="1" applyBorder="1"/>
    <xf numFmtId="0" fontId="5" fillId="0" borderId="19" xfId="0" applyFont="1" applyBorder="1"/>
    <xf numFmtId="0" fontId="0" fillId="0" borderId="20" xfId="0" applyBorder="1"/>
    <xf numFmtId="0" fontId="0" fillId="0" borderId="13" xfId="0" applyBorder="1"/>
    <xf numFmtId="0" fontId="0" fillId="0" borderId="21" xfId="0" applyBorder="1"/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8" fontId="13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8" fontId="13" fillId="0" borderId="3" xfId="0" applyNumberFormat="1" applyFont="1" applyBorder="1" applyAlignment="1">
      <alignment horizontal="center" vertical="center"/>
    </xf>
    <xf numFmtId="8" fontId="13" fillId="0" borderId="27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8" fontId="13" fillId="0" borderId="24" xfId="0" applyNumberFormat="1" applyFont="1" applyBorder="1" applyAlignment="1">
      <alignment horizontal="center" vertical="center"/>
    </xf>
    <xf numFmtId="8" fontId="13" fillId="0" borderId="6" xfId="0" applyNumberFormat="1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right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44" fontId="9" fillId="0" borderId="18" xfId="1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44" fontId="9" fillId="0" borderId="12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vertical="center"/>
    </xf>
    <xf numFmtId="0" fontId="9" fillId="10" borderId="47" xfId="0" applyFont="1" applyFill="1" applyBorder="1" applyAlignment="1">
      <alignment horizontal="right" vertical="center"/>
    </xf>
    <xf numFmtId="0" fontId="9" fillId="10" borderId="32" xfId="0" applyFont="1" applyFill="1" applyBorder="1" applyAlignment="1">
      <alignment horizontal="right" vertical="center"/>
    </xf>
    <xf numFmtId="0" fontId="9" fillId="10" borderId="50" xfId="0" applyFont="1" applyFill="1" applyBorder="1" applyAlignment="1">
      <alignment vertical="center"/>
    </xf>
    <xf numFmtId="0" fontId="9" fillId="10" borderId="2" xfId="0" applyFont="1" applyFill="1" applyBorder="1" applyAlignment="1">
      <alignment horizontal="right" vertical="center"/>
    </xf>
    <xf numFmtId="0" fontId="9" fillId="10" borderId="9" xfId="0" applyFont="1" applyFill="1" applyBorder="1" applyAlignment="1">
      <alignment vertical="center"/>
    </xf>
    <xf numFmtId="0" fontId="9" fillId="10" borderId="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/>
    </xf>
    <xf numFmtId="0" fontId="9" fillId="7" borderId="55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8" fontId="13" fillId="0" borderId="22" xfId="0" applyNumberFormat="1" applyFont="1" applyBorder="1" applyAlignment="1">
      <alignment horizontal="center" vertical="center"/>
    </xf>
    <xf numFmtId="8" fontId="13" fillId="0" borderId="2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4" fontId="11" fillId="0" borderId="24" xfId="0" applyNumberFormat="1" applyFont="1" applyBorder="1" applyAlignment="1">
      <alignment horizontal="right" vertical="center" wrapText="1"/>
    </xf>
    <xf numFmtId="0" fontId="11" fillId="0" borderId="58" xfId="0" applyFont="1" applyBorder="1" applyAlignment="1">
      <alignment horizontal="right" vertical="center" wrapText="1"/>
    </xf>
    <xf numFmtId="0" fontId="11" fillId="0" borderId="5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44" fontId="11" fillId="0" borderId="24" xfId="1" applyFont="1" applyFill="1" applyBorder="1" applyAlignment="1">
      <alignment horizontal="right" vertical="center"/>
    </xf>
    <xf numFmtId="44" fontId="11" fillId="0" borderId="58" xfId="1" applyFont="1" applyFill="1" applyBorder="1" applyAlignment="1">
      <alignment horizontal="right" vertical="center"/>
    </xf>
    <xf numFmtId="44" fontId="11" fillId="0" borderId="50" xfId="1" applyFont="1" applyFill="1" applyBorder="1" applyAlignment="1">
      <alignment horizontal="right" vertical="center"/>
    </xf>
    <xf numFmtId="44" fontId="11" fillId="0" borderId="2" xfId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4" fontId="11" fillId="6" borderId="24" xfId="1" applyFont="1" applyFill="1" applyBorder="1" applyAlignment="1">
      <alignment horizontal="right" vertical="center" wrapText="1"/>
    </xf>
    <xf numFmtId="44" fontId="11" fillId="6" borderId="58" xfId="1" applyFont="1" applyFill="1" applyBorder="1" applyAlignment="1">
      <alignment horizontal="right" vertical="center" wrapText="1"/>
    </xf>
    <xf numFmtId="44" fontId="11" fillId="6" borderId="50" xfId="1" applyFont="1" applyFill="1" applyBorder="1" applyAlignment="1">
      <alignment horizontal="right" vertical="center" wrapText="1"/>
    </xf>
    <xf numFmtId="44" fontId="11" fillId="6" borderId="2" xfId="1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" fontId="18" fillId="0" borderId="9" xfId="2" applyNumberFormat="1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44" fontId="11" fillId="0" borderId="27" xfId="1" applyFont="1" applyBorder="1" applyAlignment="1">
      <alignment horizontal="right" vertical="center"/>
    </xf>
    <xf numFmtId="44" fontId="11" fillId="0" borderId="54" xfId="1" applyFont="1" applyBorder="1" applyAlignment="1">
      <alignment horizontal="right" vertical="center"/>
    </xf>
    <xf numFmtId="8" fontId="13" fillId="0" borderId="44" xfId="0" applyNumberFormat="1" applyFont="1" applyBorder="1" applyAlignment="1">
      <alignment horizontal="center" vertical="center"/>
    </xf>
    <xf numFmtId="44" fontId="11" fillId="0" borderId="3" xfId="1" applyFont="1" applyBorder="1" applyAlignment="1">
      <alignment horizontal="right" vertical="center"/>
    </xf>
    <xf numFmtId="44" fontId="11" fillId="0" borderId="29" xfId="1" applyFont="1" applyBorder="1" applyAlignment="1">
      <alignment horizontal="right" vertical="center"/>
    </xf>
    <xf numFmtId="8" fontId="13" fillId="0" borderId="9" xfId="0" applyNumberFormat="1" applyFont="1" applyBorder="1" applyAlignment="1">
      <alignment horizontal="center" vertical="center"/>
    </xf>
    <xf numFmtId="8" fontId="13" fillId="0" borderId="15" xfId="0" applyNumberFormat="1" applyFont="1" applyBorder="1" applyAlignment="1">
      <alignment horizontal="center" vertical="center"/>
    </xf>
    <xf numFmtId="44" fontId="11" fillId="0" borderId="15" xfId="1" applyFont="1" applyBorder="1" applyAlignment="1">
      <alignment horizontal="right" vertical="center"/>
    </xf>
    <xf numFmtId="8" fontId="13" fillId="0" borderId="34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8" fontId="13" fillId="0" borderId="36" xfId="0" applyNumberFormat="1" applyFont="1" applyBorder="1" applyAlignment="1">
      <alignment horizontal="center" vertical="center"/>
    </xf>
    <xf numFmtId="8" fontId="13" fillId="0" borderId="56" xfId="0" applyNumberFormat="1" applyFont="1" applyBorder="1" applyAlignment="1">
      <alignment horizontal="center" vertical="center"/>
    </xf>
    <xf numFmtId="44" fontId="11" fillId="0" borderId="26" xfId="1" applyFont="1" applyBorder="1" applyAlignment="1">
      <alignment horizontal="right" vertical="center"/>
    </xf>
    <xf numFmtId="44" fontId="11" fillId="0" borderId="45" xfId="1" applyFont="1" applyBorder="1" applyAlignment="1">
      <alignment horizontal="right" vertical="center"/>
    </xf>
    <xf numFmtId="8" fontId="13" fillId="0" borderId="7" xfId="0" applyNumberFormat="1" applyFont="1" applyBorder="1" applyAlignment="1">
      <alignment horizontal="center" vertical="center"/>
    </xf>
    <xf numFmtId="8" fontId="13" fillId="0" borderId="42" xfId="0" applyNumberFormat="1" applyFont="1" applyBorder="1" applyAlignment="1">
      <alignment horizontal="center" vertical="center"/>
    </xf>
    <xf numFmtId="44" fontId="11" fillId="0" borderId="23" xfId="1" applyFont="1" applyBorder="1" applyAlignment="1">
      <alignment horizontal="right" vertical="center"/>
    </xf>
    <xf numFmtId="8" fontId="13" fillId="0" borderId="14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44" fontId="11" fillId="0" borderId="14" xfId="1" applyFont="1" applyBorder="1" applyAlignment="1">
      <alignment horizontal="right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44" fontId="9" fillId="0" borderId="9" xfId="1" applyFont="1" applyBorder="1" applyAlignment="1">
      <alignment horizontal="center" vertical="center"/>
    </xf>
    <xf numFmtId="44" fontId="9" fillId="0" borderId="15" xfId="1" applyFont="1" applyBorder="1" applyAlignment="1">
      <alignment horizontal="center" vertical="center"/>
    </xf>
    <xf numFmtId="44" fontId="9" fillId="0" borderId="10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  <xf numFmtId="16" fontId="9" fillId="10" borderId="32" xfId="0" applyNumberFormat="1" applyFont="1" applyFill="1" applyBorder="1" applyAlignment="1">
      <alignment horizontal="center" vertical="center"/>
    </xf>
    <xf numFmtId="16" fontId="9" fillId="10" borderId="4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9" fillId="9" borderId="42" xfId="0" applyFont="1" applyFill="1" applyBorder="1" applyAlignment="1">
      <alignment horizontal="center" vertical="center"/>
    </xf>
    <xf numFmtId="0" fontId="9" fillId="10" borderId="50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9" fillId="0" borderId="0" xfId="1" applyFont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vertical="center"/>
    </xf>
    <xf numFmtId="44" fontId="22" fillId="0" borderId="0" xfId="0" applyNumberFormat="1" applyFont="1" applyAlignment="1">
      <alignment vertical="center"/>
    </xf>
    <xf numFmtId="8" fontId="13" fillId="0" borderId="27" xfId="0" applyNumberFormat="1" applyFont="1" applyFill="1" applyBorder="1" applyAlignment="1">
      <alignment horizontal="center" vertical="center"/>
    </xf>
    <xf numFmtId="8" fontId="13" fillId="0" borderId="9" xfId="0" applyNumberFormat="1" applyFont="1" applyFill="1" applyBorder="1" applyAlignment="1">
      <alignment horizontal="center" vertical="center"/>
    </xf>
    <xf numFmtId="8" fontId="13" fillId="0" borderId="15" xfId="0" applyNumberFormat="1" applyFont="1" applyFill="1" applyBorder="1" applyAlignment="1">
      <alignment horizontal="center" vertical="center"/>
    </xf>
    <xf numFmtId="8" fontId="13" fillId="0" borderId="7" xfId="0" applyNumberFormat="1" applyFont="1" applyFill="1" applyBorder="1" applyAlignment="1">
      <alignment horizontal="center" vertical="center"/>
    </xf>
    <xf numFmtId="8" fontId="13" fillId="0" borderId="3" xfId="0" applyNumberFormat="1" applyFont="1" applyFill="1" applyBorder="1" applyAlignment="1">
      <alignment horizontal="center" vertical="center"/>
    </xf>
    <xf numFmtId="8" fontId="13" fillId="0" borderId="22" xfId="0" applyNumberFormat="1" applyFont="1" applyFill="1" applyBorder="1" applyAlignment="1">
      <alignment horizontal="center" vertical="center"/>
    </xf>
    <xf numFmtId="8" fontId="13" fillId="0" borderId="23" xfId="0" applyNumberFormat="1" applyFont="1" applyFill="1" applyBorder="1" applyAlignment="1">
      <alignment horizontal="center" vertical="center"/>
    </xf>
    <xf numFmtId="8" fontId="13" fillId="0" borderId="4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8" fontId="13" fillId="0" borderId="24" xfId="0" applyNumberFormat="1" applyFont="1" applyFill="1" applyBorder="1" applyAlignment="1">
      <alignment horizontal="center" vertical="center"/>
    </xf>
    <xf numFmtId="8" fontId="13" fillId="0" borderId="36" xfId="0" applyNumberFormat="1" applyFont="1" applyFill="1" applyBorder="1" applyAlignment="1">
      <alignment horizontal="center" vertical="center"/>
    </xf>
    <xf numFmtId="8" fontId="13" fillId="0" borderId="56" xfId="0" applyNumberFormat="1" applyFont="1" applyFill="1" applyBorder="1" applyAlignment="1">
      <alignment horizontal="center" vertical="center"/>
    </xf>
    <xf numFmtId="8" fontId="13" fillId="0" borderId="6" xfId="0" applyNumberFormat="1" applyFont="1" applyFill="1" applyBorder="1" applyAlignment="1">
      <alignment horizontal="center" vertical="center"/>
    </xf>
    <xf numFmtId="8" fontId="13" fillId="0" borderId="34" xfId="0" applyNumberFormat="1" applyFont="1" applyFill="1" applyBorder="1" applyAlignment="1">
      <alignment horizontal="center" vertical="center"/>
    </xf>
  </cellXfs>
  <cellStyles count="3">
    <cellStyle name="Monétaire" xfId="1" builtinId="4"/>
    <cellStyle name="Neutre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25"/>
  <sheetViews>
    <sheetView showGridLines="0" workbookViewId="0">
      <selection activeCell="D32" sqref="D32"/>
    </sheetView>
  </sheetViews>
  <sheetFormatPr baseColWidth="10" defaultRowHeight="14.4" x14ac:dyDescent="0.55000000000000004"/>
  <cols>
    <col min="1" max="1" width="7.41796875" customWidth="1"/>
    <col min="9" max="9" width="19.41796875" customWidth="1"/>
  </cols>
  <sheetData>
    <row r="1" spans="1:9" ht="20.399999999999999" x14ac:dyDescent="0.75">
      <c r="A1" s="209" t="s">
        <v>45</v>
      </c>
      <c r="B1" s="210"/>
      <c r="C1" s="210"/>
      <c r="D1" s="210"/>
      <c r="E1" s="210"/>
      <c r="F1" s="210"/>
      <c r="G1" s="210"/>
      <c r="H1" s="210"/>
      <c r="I1" s="211"/>
    </row>
    <row r="2" spans="1:9" ht="6.75" customHeight="1" x14ac:dyDescent="0.55000000000000004">
      <c r="A2" s="55"/>
      <c r="B2" s="56"/>
      <c r="C2" s="56"/>
      <c r="D2" s="56"/>
      <c r="E2" s="56"/>
      <c r="F2" s="56"/>
      <c r="G2" s="56"/>
      <c r="H2" s="56"/>
      <c r="I2" s="57"/>
    </row>
    <row r="3" spans="1:9" ht="15.75" customHeight="1" x14ac:dyDescent="0.55000000000000004">
      <c r="A3" s="55" t="s">
        <v>52</v>
      </c>
      <c r="B3" s="56"/>
      <c r="C3" s="56"/>
      <c r="D3" s="56"/>
      <c r="E3" s="56"/>
      <c r="F3" s="56"/>
      <c r="G3" s="56"/>
      <c r="H3" s="56"/>
      <c r="I3" s="57"/>
    </row>
    <row r="4" spans="1:9" x14ac:dyDescent="0.55000000000000004">
      <c r="A4" s="55"/>
      <c r="B4" s="56"/>
      <c r="C4" s="56"/>
      <c r="D4" s="56"/>
      <c r="E4" s="56"/>
      <c r="F4" s="56"/>
      <c r="G4" s="56"/>
      <c r="H4" s="56"/>
      <c r="I4" s="57"/>
    </row>
    <row r="5" spans="1:9" x14ac:dyDescent="0.55000000000000004">
      <c r="A5" s="58" t="s">
        <v>49</v>
      </c>
      <c r="B5" s="59"/>
      <c r="C5" s="59"/>
      <c r="D5" s="56"/>
      <c r="E5" s="56"/>
      <c r="F5" s="56"/>
      <c r="G5" s="56"/>
      <c r="H5" s="56"/>
      <c r="I5" s="57"/>
    </row>
    <row r="6" spans="1:9" x14ac:dyDescent="0.55000000000000004">
      <c r="A6" s="55" t="s">
        <v>48</v>
      </c>
      <c r="B6" s="56"/>
      <c r="C6" s="56"/>
      <c r="D6" s="56"/>
      <c r="E6" s="56"/>
      <c r="F6" s="56"/>
      <c r="G6" s="56"/>
      <c r="H6" s="56"/>
      <c r="I6" s="57"/>
    </row>
    <row r="7" spans="1:9" x14ac:dyDescent="0.55000000000000004">
      <c r="A7" s="55"/>
      <c r="B7" s="56"/>
      <c r="C7" s="56"/>
      <c r="D7" s="56"/>
      <c r="E7" s="56"/>
      <c r="F7" s="56"/>
      <c r="G7" s="56"/>
      <c r="H7" s="56"/>
      <c r="I7" s="57"/>
    </row>
    <row r="8" spans="1:9" x14ac:dyDescent="0.55000000000000004">
      <c r="A8" s="58" t="s">
        <v>50</v>
      </c>
      <c r="B8" s="59"/>
      <c r="C8" s="59"/>
      <c r="D8" s="59"/>
      <c r="E8" s="59"/>
      <c r="F8" s="59"/>
      <c r="G8" s="59"/>
      <c r="H8" s="59"/>
      <c r="I8" s="60"/>
    </row>
    <row r="9" spans="1:9" x14ac:dyDescent="0.55000000000000004">
      <c r="A9" s="55" t="s">
        <v>62</v>
      </c>
      <c r="B9" s="56"/>
      <c r="C9" s="56"/>
      <c r="D9" s="56"/>
      <c r="E9" s="56"/>
      <c r="F9" s="56"/>
      <c r="G9" s="56"/>
      <c r="H9" s="56"/>
      <c r="I9" s="57"/>
    </row>
    <row r="10" spans="1:9" x14ac:dyDescent="0.55000000000000004">
      <c r="A10" s="55" t="s">
        <v>61</v>
      </c>
      <c r="B10" s="56"/>
      <c r="C10" s="56"/>
      <c r="D10" s="56"/>
      <c r="E10" s="56"/>
      <c r="F10" s="56"/>
      <c r="G10" s="56"/>
      <c r="H10" s="56"/>
      <c r="I10" s="57"/>
    </row>
    <row r="11" spans="1:9" ht="7.5" customHeight="1" x14ac:dyDescent="0.55000000000000004">
      <c r="A11" s="55"/>
      <c r="B11" s="56"/>
      <c r="C11" s="56"/>
      <c r="D11" s="56"/>
      <c r="E11" s="56"/>
      <c r="F11" s="56"/>
      <c r="G11" s="56"/>
      <c r="H11" s="56"/>
      <c r="I11" s="57"/>
    </row>
    <row r="12" spans="1:9" x14ac:dyDescent="0.55000000000000004">
      <c r="A12" s="55" t="s">
        <v>53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55000000000000004">
      <c r="A13" s="55"/>
      <c r="B13" s="56"/>
      <c r="C13" s="56"/>
      <c r="D13" s="56"/>
      <c r="E13" s="56"/>
      <c r="F13" s="56"/>
      <c r="G13" s="56"/>
      <c r="H13" s="56"/>
      <c r="I13" s="57"/>
    </row>
    <row r="14" spans="1:9" x14ac:dyDescent="0.55000000000000004">
      <c r="A14" s="58" t="s">
        <v>58</v>
      </c>
      <c r="B14" s="56"/>
      <c r="C14" s="56"/>
      <c r="D14" s="56"/>
      <c r="E14" s="56"/>
      <c r="F14" s="56"/>
      <c r="G14" s="56"/>
      <c r="H14" s="56"/>
      <c r="I14" s="57"/>
    </row>
    <row r="15" spans="1:9" x14ac:dyDescent="0.55000000000000004">
      <c r="A15" s="55" t="s">
        <v>63</v>
      </c>
      <c r="B15" s="56"/>
      <c r="C15" s="56"/>
      <c r="D15" s="56"/>
      <c r="E15" s="56"/>
      <c r="F15" s="56"/>
      <c r="G15" s="56"/>
      <c r="H15" s="56"/>
      <c r="I15" s="57"/>
    </row>
    <row r="16" spans="1:9" x14ac:dyDescent="0.55000000000000004">
      <c r="A16" s="55"/>
      <c r="B16" s="56"/>
      <c r="C16" s="56"/>
      <c r="D16" s="56"/>
      <c r="E16" s="56"/>
      <c r="F16" s="56"/>
      <c r="G16" s="56"/>
      <c r="H16" s="56"/>
      <c r="I16" s="57"/>
    </row>
    <row r="17" spans="1:9" x14ac:dyDescent="0.55000000000000004">
      <c r="A17" s="58" t="s">
        <v>59</v>
      </c>
      <c r="B17" s="59"/>
      <c r="C17" s="56"/>
      <c r="D17" s="56"/>
      <c r="E17" s="56"/>
      <c r="F17" s="56"/>
      <c r="G17" s="56"/>
      <c r="H17" s="56"/>
      <c r="I17" s="57"/>
    </row>
    <row r="18" spans="1:9" ht="18" customHeight="1" x14ac:dyDescent="0.55000000000000004">
      <c r="A18" s="67" t="s">
        <v>60</v>
      </c>
      <c r="B18" s="65"/>
      <c r="C18" s="65"/>
      <c r="D18" s="65"/>
      <c r="E18" s="65"/>
      <c r="F18" s="65"/>
      <c r="G18" s="65"/>
      <c r="H18" s="65"/>
      <c r="I18" s="66"/>
    </row>
    <row r="19" spans="1:9" ht="31.5" customHeight="1" x14ac:dyDescent="0.55000000000000004">
      <c r="A19" s="212" t="s">
        <v>64</v>
      </c>
      <c r="B19" s="213"/>
      <c r="C19" s="213"/>
      <c r="D19" s="213"/>
      <c r="E19" s="213"/>
      <c r="F19" s="213"/>
      <c r="G19" s="213"/>
      <c r="H19" s="213"/>
      <c r="I19" s="214"/>
    </row>
    <row r="20" spans="1:9" x14ac:dyDescent="0.55000000000000004">
      <c r="A20" s="55"/>
      <c r="B20" s="56"/>
      <c r="C20" s="56"/>
      <c r="D20" s="56"/>
      <c r="E20" s="56"/>
      <c r="F20" s="56"/>
      <c r="G20" s="56"/>
      <c r="H20" s="56"/>
      <c r="I20" s="57"/>
    </row>
    <row r="21" spans="1:9" x14ac:dyDescent="0.55000000000000004">
      <c r="A21" s="58" t="s">
        <v>54</v>
      </c>
      <c r="B21" s="59"/>
      <c r="C21" s="59"/>
      <c r="D21" s="59"/>
      <c r="E21" s="56"/>
      <c r="F21" s="56"/>
      <c r="G21" s="56"/>
      <c r="H21" s="56"/>
      <c r="I21" s="57"/>
    </row>
    <row r="22" spans="1:9" x14ac:dyDescent="0.55000000000000004">
      <c r="A22" s="55"/>
      <c r="B22" s="56"/>
      <c r="C22" s="56"/>
      <c r="D22" s="56"/>
      <c r="E22" s="56"/>
      <c r="F22" s="56"/>
      <c r="G22" s="56"/>
      <c r="H22" s="56"/>
      <c r="I22" s="57"/>
    </row>
    <row r="23" spans="1:9" x14ac:dyDescent="0.55000000000000004">
      <c r="A23" s="58" t="s">
        <v>55</v>
      </c>
      <c r="B23" s="56"/>
      <c r="C23" s="56"/>
      <c r="D23" s="56"/>
      <c r="E23" s="56"/>
      <c r="F23" s="56"/>
      <c r="G23" s="56"/>
      <c r="H23" s="56"/>
      <c r="I23" s="57"/>
    </row>
    <row r="24" spans="1:9" x14ac:dyDescent="0.55000000000000004">
      <c r="A24" s="55" t="s">
        <v>46</v>
      </c>
      <c r="B24" s="56"/>
      <c r="C24" s="56"/>
      <c r="D24" s="56"/>
      <c r="E24" s="56"/>
      <c r="F24" s="56"/>
      <c r="G24" s="56"/>
      <c r="H24" s="56"/>
      <c r="I24" s="57"/>
    </row>
    <row r="25" spans="1:9" x14ac:dyDescent="0.55000000000000004">
      <c r="A25" s="61"/>
      <c r="B25" s="62"/>
      <c r="C25" s="62"/>
      <c r="D25" s="62"/>
      <c r="E25" s="62"/>
      <c r="F25" s="62"/>
      <c r="G25" s="62"/>
      <c r="H25" s="62"/>
      <c r="I25" s="63"/>
    </row>
  </sheetData>
  <mergeCells count="2">
    <mergeCell ref="A1:I1"/>
    <mergeCell ref="A19:I19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5"/>
  <sheetViews>
    <sheetView showGridLines="0" showZeros="0" zoomScaleNormal="100" workbookViewId="0">
      <selection activeCell="S3" sqref="S3:V3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29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hidden="1" customHeight="1" x14ac:dyDescent="0.55000000000000004">
      <c r="B8" s="74" t="s">
        <v>77</v>
      </c>
      <c r="C8" s="26"/>
      <c r="D8" s="101"/>
      <c r="E8" s="50"/>
      <c r="F8" s="92"/>
      <c r="G8" s="101"/>
      <c r="H8" s="50"/>
      <c r="I8" s="92"/>
      <c r="J8" s="253"/>
      <c r="K8" s="230"/>
      <c r="L8" s="229"/>
      <c r="M8" s="238"/>
      <c r="N8" s="218"/>
      <c r="O8" s="219"/>
      <c r="P8" s="220"/>
      <c r="Q8" s="72"/>
      <c r="R8" s="215"/>
      <c r="S8" s="239"/>
      <c r="T8" s="218"/>
      <c r="U8" s="219"/>
      <c r="V8" s="220"/>
      <c r="W8" s="13"/>
      <c r="Z8" s="52"/>
    </row>
    <row r="9" spans="2:26" ht="12" hidden="1" customHeight="1" x14ac:dyDescent="0.55000000000000004">
      <c r="B9" s="74" t="s">
        <v>67</v>
      </c>
      <c r="C9" s="26"/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hidden="1" customHeight="1" x14ac:dyDescent="0.55000000000000004">
      <c r="B10" s="126" t="s">
        <v>5</v>
      </c>
      <c r="C10" s="108"/>
      <c r="D10" s="109"/>
      <c r="E10" s="54"/>
      <c r="F10" s="110"/>
      <c r="G10" s="109"/>
      <c r="H10" s="54"/>
      <c r="I10" s="110"/>
      <c r="J10" s="331"/>
      <c r="K10" s="329"/>
      <c r="L10" s="328"/>
      <c r="M10" s="332"/>
      <c r="N10" s="328"/>
      <c r="O10" s="329"/>
      <c r="P10" s="330"/>
      <c r="Q10" s="158"/>
      <c r="R10" s="333"/>
      <c r="S10" s="334"/>
      <c r="T10" s="328"/>
      <c r="U10" s="329"/>
      <c r="V10" s="330"/>
      <c r="W10" s="14"/>
    </row>
    <row r="11" spans="2:26" ht="11.7" customHeight="1" thickBot="1" x14ac:dyDescent="0.6">
      <c r="B11" s="183" t="s">
        <v>67</v>
      </c>
      <c r="C11" s="184">
        <v>1</v>
      </c>
      <c r="D11" s="335" t="s">
        <v>96</v>
      </c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7"/>
      <c r="W11" s="14"/>
    </row>
    <row r="12" spans="2:26" ht="12" customHeight="1" x14ac:dyDescent="0.55000000000000004">
      <c r="B12" s="27" t="s">
        <v>87</v>
      </c>
      <c r="C12" s="75">
        <v>2</v>
      </c>
      <c r="D12" s="101"/>
      <c r="E12" s="50"/>
      <c r="F12" s="160"/>
      <c r="G12" s="101"/>
      <c r="H12" s="50"/>
      <c r="I12" s="160"/>
      <c r="J12" s="283"/>
      <c r="K12" s="219"/>
      <c r="L12" s="218"/>
      <c r="M12" s="264"/>
      <c r="N12" s="218"/>
      <c r="O12" s="219"/>
      <c r="P12" s="220"/>
      <c r="Q12" s="73"/>
      <c r="R12" s="260"/>
      <c r="S12" s="261"/>
      <c r="T12" s="218"/>
      <c r="U12" s="219"/>
      <c r="V12" s="220"/>
      <c r="W12" s="14"/>
    </row>
    <row r="13" spans="2:26" ht="12" customHeight="1" thickBot="1" x14ac:dyDescent="0.6">
      <c r="B13" s="159" t="s">
        <v>71</v>
      </c>
      <c r="C13" s="116">
        <v>3</v>
      </c>
      <c r="D13" s="98"/>
      <c r="E13" s="117"/>
      <c r="F13" s="82"/>
      <c r="G13" s="98"/>
      <c r="H13" s="117"/>
      <c r="I13" s="82"/>
      <c r="J13" s="249"/>
      <c r="K13" s="234"/>
      <c r="L13" s="232"/>
      <c r="M13" s="233"/>
      <c r="N13" s="232"/>
      <c r="O13" s="234"/>
      <c r="P13" s="235"/>
      <c r="Q13" s="121"/>
      <c r="R13" s="236"/>
      <c r="S13" s="237"/>
      <c r="T13" s="232"/>
      <c r="U13" s="234"/>
      <c r="V13" s="235"/>
      <c r="W13" s="13"/>
      <c r="X13" s="39"/>
      <c r="Y13" s="39"/>
    </row>
    <row r="14" spans="2:26" ht="12" customHeight="1" x14ac:dyDescent="0.55000000000000004">
      <c r="B14" s="23" t="s">
        <v>6</v>
      </c>
      <c r="C14" s="24">
        <v>6</v>
      </c>
      <c r="D14" s="101"/>
      <c r="E14" s="50"/>
      <c r="F14" s="160"/>
      <c r="G14" s="101"/>
      <c r="H14" s="50"/>
      <c r="I14" s="160"/>
      <c r="J14" s="283"/>
      <c r="K14" s="219"/>
      <c r="L14" s="218"/>
      <c r="M14" s="264"/>
      <c r="N14" s="218"/>
      <c r="O14" s="219"/>
      <c r="P14" s="220"/>
      <c r="Q14" s="73"/>
      <c r="R14" s="260"/>
      <c r="S14" s="261"/>
      <c r="T14" s="218"/>
      <c r="U14" s="219"/>
      <c r="V14" s="220"/>
      <c r="W14" s="14"/>
      <c r="X14" s="39"/>
      <c r="Y14" s="39"/>
    </row>
    <row r="15" spans="2:26" ht="12" customHeight="1" thickBot="1" x14ac:dyDescent="0.6">
      <c r="B15" s="115" t="s">
        <v>77</v>
      </c>
      <c r="C15" s="116">
        <v>7</v>
      </c>
      <c r="D15" s="98"/>
      <c r="E15" s="117"/>
      <c r="F15" s="82"/>
      <c r="G15" s="98"/>
      <c r="H15" s="117"/>
      <c r="I15" s="82"/>
      <c r="J15" s="249"/>
      <c r="K15" s="234"/>
      <c r="L15" s="232"/>
      <c r="M15" s="233"/>
      <c r="N15" s="232"/>
      <c r="O15" s="234"/>
      <c r="P15" s="235"/>
      <c r="Q15" s="121"/>
      <c r="R15" s="236"/>
      <c r="S15" s="237"/>
      <c r="T15" s="232"/>
      <c r="U15" s="234"/>
      <c r="V15" s="235"/>
      <c r="W15" s="14"/>
      <c r="X15" s="39"/>
      <c r="Y15" s="39"/>
    </row>
    <row r="16" spans="2:26" ht="12" customHeight="1" thickBot="1" x14ac:dyDescent="0.6">
      <c r="B16" s="183" t="s">
        <v>67</v>
      </c>
      <c r="C16" s="185">
        <v>8</v>
      </c>
      <c r="D16" s="368" t="s">
        <v>97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9"/>
      <c r="W16" s="14"/>
      <c r="X16" s="39"/>
      <c r="Y16" s="39"/>
    </row>
    <row r="17" spans="2:25" ht="12" customHeight="1" x14ac:dyDescent="0.55000000000000004">
      <c r="B17" s="27" t="s">
        <v>70</v>
      </c>
      <c r="C17" s="75">
        <v>9</v>
      </c>
      <c r="D17" s="101"/>
      <c r="E17" s="50"/>
      <c r="F17" s="160"/>
      <c r="G17" s="101"/>
      <c r="H17" s="50"/>
      <c r="I17" s="160"/>
      <c r="J17" s="283"/>
      <c r="K17" s="264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20"/>
      <c r="W17" s="14"/>
      <c r="X17" s="39"/>
      <c r="Y17" s="39"/>
    </row>
    <row r="18" spans="2:25" ht="12" customHeight="1" thickBot="1" x14ac:dyDescent="0.6">
      <c r="B18" s="115" t="s">
        <v>71</v>
      </c>
      <c r="C18" s="116">
        <v>10</v>
      </c>
      <c r="D18" s="98"/>
      <c r="E18" s="117"/>
      <c r="F18" s="82"/>
      <c r="G18" s="98"/>
      <c r="H18" s="117"/>
      <c r="I18" s="82"/>
      <c r="J18" s="249"/>
      <c r="K18" s="234"/>
      <c r="L18" s="232"/>
      <c r="M18" s="233"/>
      <c r="N18" s="232"/>
      <c r="O18" s="234"/>
      <c r="P18" s="235"/>
      <c r="Q18" s="121"/>
      <c r="R18" s="236"/>
      <c r="S18" s="237"/>
      <c r="T18" s="232"/>
      <c r="U18" s="234"/>
      <c r="V18" s="235"/>
      <c r="W18" s="14"/>
      <c r="X18" s="39"/>
      <c r="Y18" s="39"/>
    </row>
    <row r="19" spans="2:25" ht="12" customHeight="1" x14ac:dyDescent="0.55000000000000004">
      <c r="B19" s="27" t="s">
        <v>6</v>
      </c>
      <c r="C19" s="75">
        <v>13</v>
      </c>
      <c r="D19" s="101"/>
      <c r="E19" s="50"/>
      <c r="F19" s="92"/>
      <c r="G19" s="101"/>
      <c r="H19" s="50"/>
      <c r="I19" s="92"/>
      <c r="J19" s="250"/>
      <c r="K19" s="251"/>
      <c r="L19" s="219"/>
      <c r="M19" s="264"/>
      <c r="N19" s="218"/>
      <c r="O19" s="219"/>
      <c r="P19" s="220"/>
      <c r="Q19" s="73"/>
      <c r="R19" s="260"/>
      <c r="S19" s="261"/>
      <c r="T19" s="218"/>
      <c r="U19" s="219"/>
      <c r="V19" s="220"/>
      <c r="W19" s="14"/>
      <c r="X19" s="39"/>
      <c r="Y19" s="39"/>
    </row>
    <row r="20" spans="2:25" ht="12" customHeight="1" x14ac:dyDescent="0.55000000000000004">
      <c r="B20" s="25" t="s">
        <v>77</v>
      </c>
      <c r="C20" s="75">
        <v>14</v>
      </c>
      <c r="D20" s="101"/>
      <c r="E20" s="50"/>
      <c r="F20" s="92"/>
      <c r="G20" s="101"/>
      <c r="H20" s="50"/>
      <c r="I20" s="92"/>
      <c r="J20" s="253"/>
      <c r="K20" s="238"/>
      <c r="L20" s="230"/>
      <c r="M20" s="238"/>
      <c r="N20" s="229"/>
      <c r="O20" s="230"/>
      <c r="P20" s="231"/>
      <c r="Q20" s="80"/>
      <c r="R20" s="215"/>
      <c r="S20" s="239"/>
      <c r="T20" s="229"/>
      <c r="U20" s="230"/>
      <c r="V20" s="231"/>
      <c r="W20" s="14"/>
      <c r="X20" s="39"/>
      <c r="Y20" s="39"/>
    </row>
    <row r="21" spans="2:25" ht="12" customHeight="1" x14ac:dyDescent="0.55000000000000004">
      <c r="B21" s="25" t="s">
        <v>67</v>
      </c>
      <c r="C21" s="75">
        <v>15</v>
      </c>
      <c r="D21" s="101"/>
      <c r="E21" s="50"/>
      <c r="F21" s="90"/>
      <c r="G21" s="101"/>
      <c r="H21" s="104"/>
      <c r="I21" s="89"/>
      <c r="J21" s="253"/>
      <c r="K21" s="238"/>
      <c r="L21" s="216"/>
      <c r="M21" s="239"/>
      <c r="N21" s="229"/>
      <c r="O21" s="230"/>
      <c r="P21" s="231"/>
      <c r="Q21" s="73"/>
      <c r="R21" s="215"/>
      <c r="S21" s="239"/>
      <c r="T21" s="229"/>
      <c r="U21" s="230"/>
      <c r="V21" s="231"/>
      <c r="W21" s="14"/>
      <c r="X21" s="39"/>
      <c r="Y21" s="39"/>
    </row>
    <row r="22" spans="2:25" ht="12" customHeight="1" x14ac:dyDescent="0.55000000000000004">
      <c r="B22" s="107" t="s">
        <v>89</v>
      </c>
      <c r="C22" s="111">
        <v>16</v>
      </c>
      <c r="D22" s="109"/>
      <c r="E22" s="54"/>
      <c r="F22" s="95"/>
      <c r="G22" s="109"/>
      <c r="H22" s="112"/>
      <c r="I22" s="94"/>
      <c r="J22" s="253"/>
      <c r="K22" s="238"/>
      <c r="L22" s="215"/>
      <c r="M22" s="239"/>
      <c r="N22" s="229"/>
      <c r="O22" s="230"/>
      <c r="P22" s="231"/>
      <c r="Q22" s="93"/>
      <c r="R22" s="215"/>
      <c r="S22" s="239"/>
      <c r="T22" s="229"/>
      <c r="U22" s="230"/>
      <c r="V22" s="231"/>
      <c r="W22" s="14"/>
      <c r="X22" s="39"/>
      <c r="Y22" s="39"/>
    </row>
    <row r="23" spans="2:25" ht="12" customHeight="1" thickBot="1" x14ac:dyDescent="0.6">
      <c r="B23" s="115" t="s">
        <v>90</v>
      </c>
      <c r="C23" s="116">
        <v>17</v>
      </c>
      <c r="D23" s="98"/>
      <c r="E23" s="117"/>
      <c r="F23" s="120"/>
      <c r="G23" s="98"/>
      <c r="H23" s="117"/>
      <c r="I23" s="118"/>
      <c r="J23" s="249"/>
      <c r="K23" s="233"/>
      <c r="L23" s="370"/>
      <c r="M23" s="371"/>
      <c r="N23" s="232"/>
      <c r="O23" s="234"/>
      <c r="P23" s="235"/>
      <c r="Q23" s="121"/>
      <c r="R23" s="236"/>
      <c r="S23" s="237"/>
      <c r="T23" s="232"/>
      <c r="U23" s="234"/>
      <c r="V23" s="235"/>
      <c r="W23" s="14"/>
      <c r="X23" s="39"/>
      <c r="Y23" s="39"/>
    </row>
    <row r="24" spans="2:25" ht="12" customHeight="1" x14ac:dyDescent="0.55000000000000004">
      <c r="B24" s="27" t="s">
        <v>88</v>
      </c>
      <c r="C24" s="75">
        <v>20</v>
      </c>
      <c r="D24" s="101"/>
      <c r="E24" s="50"/>
      <c r="F24" s="90"/>
      <c r="G24" s="92"/>
      <c r="H24" s="50"/>
      <c r="I24" s="89"/>
      <c r="J24" s="283"/>
      <c r="K24" s="264"/>
      <c r="L24" s="260"/>
      <c r="M24" s="261"/>
      <c r="N24" s="218"/>
      <c r="O24" s="219"/>
      <c r="P24" s="220"/>
      <c r="Q24" s="73"/>
      <c r="R24" s="260"/>
      <c r="S24" s="261"/>
      <c r="T24" s="218"/>
      <c r="U24" s="219"/>
      <c r="V24" s="220"/>
      <c r="W24" s="14"/>
      <c r="X24" s="39"/>
      <c r="Y24" s="39"/>
    </row>
    <row r="25" spans="2:25" ht="12" customHeight="1" x14ac:dyDescent="0.55000000000000004">
      <c r="B25" s="25" t="s">
        <v>7</v>
      </c>
      <c r="C25" s="75">
        <v>21</v>
      </c>
      <c r="D25" s="101"/>
      <c r="E25" s="50"/>
      <c r="F25" s="90"/>
      <c r="G25" s="92"/>
      <c r="H25" s="104"/>
      <c r="I25" s="89"/>
      <c r="J25" s="253"/>
      <c r="K25" s="238"/>
      <c r="L25" s="215"/>
      <c r="M25" s="239"/>
      <c r="N25" s="229"/>
      <c r="O25" s="230"/>
      <c r="P25" s="231"/>
      <c r="Q25" s="73"/>
      <c r="R25" s="215"/>
      <c r="S25" s="239"/>
      <c r="T25" s="229"/>
      <c r="U25" s="230"/>
      <c r="V25" s="231"/>
      <c r="W25" s="14"/>
      <c r="X25" s="39"/>
      <c r="Y25" s="39"/>
    </row>
    <row r="26" spans="2:25" ht="12" customHeight="1" x14ac:dyDescent="0.55000000000000004">
      <c r="B26" s="25" t="s">
        <v>67</v>
      </c>
      <c r="C26" s="75">
        <v>22</v>
      </c>
      <c r="D26" s="101"/>
      <c r="E26" s="50"/>
      <c r="F26" s="90"/>
      <c r="G26" s="92"/>
      <c r="H26" s="104"/>
      <c r="I26" s="89"/>
      <c r="J26" s="253"/>
      <c r="K26" s="238"/>
      <c r="L26" s="215"/>
      <c r="M26" s="239"/>
      <c r="N26" s="229"/>
      <c r="O26" s="230"/>
      <c r="P26" s="231"/>
      <c r="Q26" s="80"/>
      <c r="R26" s="215"/>
      <c r="S26" s="239"/>
      <c r="T26" s="229"/>
      <c r="U26" s="230"/>
      <c r="V26" s="231"/>
      <c r="W26" s="14"/>
      <c r="X26" s="39"/>
      <c r="Y26" s="39"/>
    </row>
    <row r="27" spans="2:25" ht="12" customHeight="1" x14ac:dyDescent="0.55000000000000004">
      <c r="B27" s="25" t="s">
        <v>70</v>
      </c>
      <c r="C27" s="75">
        <v>23</v>
      </c>
      <c r="D27" s="101"/>
      <c r="E27" s="50"/>
      <c r="F27" s="90"/>
      <c r="G27" s="92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thickBot="1" x14ac:dyDescent="0.6">
      <c r="B28" s="107" t="s">
        <v>71</v>
      </c>
      <c r="C28" s="111"/>
      <c r="D28" s="109"/>
      <c r="E28" s="54"/>
      <c r="F28" s="95"/>
      <c r="G28" s="110"/>
      <c r="H28" s="54"/>
      <c r="I28" s="94"/>
      <c r="J28" s="331"/>
      <c r="K28" s="332"/>
      <c r="L28" s="333"/>
      <c r="M28" s="334"/>
      <c r="N28" s="328"/>
      <c r="O28" s="329"/>
      <c r="P28" s="330"/>
      <c r="Q28" s="93"/>
      <c r="R28" s="333"/>
      <c r="S28" s="334"/>
      <c r="T28" s="328"/>
      <c r="U28" s="329"/>
      <c r="V28" s="330"/>
      <c r="W28" s="14"/>
      <c r="X28" s="39"/>
      <c r="Y28" s="39"/>
    </row>
    <row r="29" spans="2:25" ht="12" customHeight="1" thickBot="1" x14ac:dyDescent="0.6">
      <c r="B29" s="115" t="s">
        <v>91</v>
      </c>
      <c r="C29" s="116">
        <v>24</v>
      </c>
      <c r="D29" s="98"/>
      <c r="E29" s="117"/>
      <c r="F29" s="120"/>
      <c r="G29" s="22"/>
      <c r="H29" s="117"/>
      <c r="I29" s="118"/>
      <c r="J29" s="249"/>
      <c r="K29" s="233"/>
      <c r="L29" s="236"/>
      <c r="M29" s="237"/>
      <c r="N29" s="232"/>
      <c r="O29" s="234"/>
      <c r="P29" s="235"/>
      <c r="Q29" s="121"/>
      <c r="R29" s="236"/>
      <c r="S29" s="237"/>
      <c r="T29" s="232"/>
      <c r="U29" s="234"/>
      <c r="V29" s="235"/>
      <c r="W29" s="14"/>
      <c r="X29" s="39"/>
      <c r="Y29" s="39"/>
    </row>
    <row r="30" spans="2:25" ht="12" customHeight="1" x14ac:dyDescent="0.55000000000000004">
      <c r="B30" s="27" t="s">
        <v>92</v>
      </c>
      <c r="C30" s="75">
        <v>27</v>
      </c>
      <c r="D30" s="101"/>
      <c r="E30" s="50"/>
      <c r="F30" s="89"/>
      <c r="G30" s="101"/>
      <c r="H30" s="103"/>
      <c r="I30" s="89"/>
      <c r="J30" s="250"/>
      <c r="K30" s="251"/>
      <c r="L30" s="225"/>
      <c r="M30" s="226"/>
      <c r="N30" s="222"/>
      <c r="O30" s="223"/>
      <c r="P30" s="224"/>
      <c r="Q30" s="73"/>
      <c r="R30" s="225"/>
      <c r="S30" s="226"/>
      <c r="T30" s="222"/>
      <c r="U30" s="223"/>
      <c r="V30" s="224"/>
      <c r="W30" s="14"/>
      <c r="X30" s="39"/>
      <c r="Y30" s="39"/>
    </row>
    <row r="31" spans="2:25" ht="12" customHeight="1" x14ac:dyDescent="0.55000000000000004">
      <c r="B31" s="25" t="s">
        <v>7</v>
      </c>
      <c r="C31" s="26">
        <v>28</v>
      </c>
      <c r="D31" s="100"/>
      <c r="E31" s="104"/>
      <c r="F31" s="106"/>
      <c r="G31" s="100"/>
      <c r="H31" s="104"/>
      <c r="I31" s="106"/>
      <c r="J31" s="253"/>
      <c r="K31" s="238"/>
      <c r="L31" s="215"/>
      <c r="M31" s="239"/>
      <c r="N31" s="229"/>
      <c r="O31" s="230"/>
      <c r="P31" s="231"/>
      <c r="Q31" s="49"/>
      <c r="R31" s="215"/>
      <c r="S31" s="239"/>
      <c r="T31" s="229"/>
      <c r="U31" s="230"/>
      <c r="V31" s="231"/>
      <c r="W31" s="14"/>
      <c r="X31" s="39"/>
      <c r="Y31" s="39"/>
    </row>
    <row r="32" spans="2:25" ht="12" customHeight="1" thickBot="1" x14ac:dyDescent="0.6">
      <c r="B32" s="115" t="s">
        <v>67</v>
      </c>
      <c r="C32" s="116">
        <v>29</v>
      </c>
      <c r="D32" s="98"/>
      <c r="E32" s="117"/>
      <c r="F32" s="118"/>
      <c r="G32" s="98"/>
      <c r="H32" s="117"/>
      <c r="I32" s="118"/>
      <c r="J32" s="249"/>
      <c r="K32" s="233"/>
      <c r="L32" s="236"/>
      <c r="M32" s="237"/>
      <c r="N32" s="232"/>
      <c r="O32" s="234"/>
      <c r="P32" s="235"/>
      <c r="Q32" s="121"/>
      <c r="R32" s="236"/>
      <c r="S32" s="237"/>
      <c r="T32" s="232"/>
      <c r="U32" s="234"/>
      <c r="V32" s="235"/>
      <c r="W32" s="14"/>
      <c r="X32" s="39"/>
      <c r="Y32" s="39"/>
    </row>
    <row r="33" spans="1:27" ht="12" customHeight="1" thickBot="1" x14ac:dyDescent="0.6">
      <c r="B33" s="183" t="s">
        <v>70</v>
      </c>
      <c r="C33" s="184">
        <v>30</v>
      </c>
      <c r="D33" s="335" t="s">
        <v>76</v>
      </c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7"/>
      <c r="W33" s="14"/>
      <c r="X33" s="39"/>
      <c r="Y33" s="39"/>
    </row>
    <row r="34" spans="1:27" ht="12" customHeight="1" thickBot="1" x14ac:dyDescent="0.6">
      <c r="B34" s="186" t="s">
        <v>71</v>
      </c>
      <c r="C34" s="187">
        <v>31</v>
      </c>
      <c r="D34" s="335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7"/>
      <c r="W34" s="14"/>
      <c r="X34" s="39"/>
      <c r="Y34" s="39"/>
    </row>
    <row r="35" spans="1:27" ht="12.75" customHeight="1" thickBot="1" x14ac:dyDescent="0.6">
      <c r="B35" s="265" t="s">
        <v>75</v>
      </c>
      <c r="C35" s="266"/>
      <c r="D35" s="85">
        <f>SUM(D11:D34)-D21-D26-D32</f>
        <v>0</v>
      </c>
      <c r="E35" s="96">
        <f t="shared" ref="E35:G35" si="0">SUM(E11:E34)-E21-E26-E32</f>
        <v>0</v>
      </c>
      <c r="F35" s="91">
        <f t="shared" si="0"/>
        <v>0</v>
      </c>
      <c r="G35" s="85">
        <f t="shared" si="0"/>
        <v>0</v>
      </c>
      <c r="H35" s="96">
        <f>SUM(H11:H34)-H21-H26-H32</f>
        <v>0</v>
      </c>
      <c r="I35" s="91">
        <f t="shared" ref="I35" si="1">SUM(I11:I34)-I21-I26-I32</f>
        <v>0</v>
      </c>
      <c r="J35" s="301">
        <f>SUM(J11:K34)-J21-J26-J32</f>
        <v>0</v>
      </c>
      <c r="K35" s="267"/>
      <c r="L35" s="262">
        <f>SUM(L11:M34)-L21-L26-L32</f>
        <v>0</v>
      </c>
      <c r="M35" s="263"/>
      <c r="N35" s="262">
        <f>SUM(N11:P34)-N21-N26-N32</f>
        <v>0</v>
      </c>
      <c r="O35" s="267"/>
      <c r="P35" s="268"/>
      <c r="Q35" s="81">
        <f>SUM(Q11:Q34)-Q32-Q26-Q21</f>
        <v>0</v>
      </c>
      <c r="R35" s="262">
        <f>SUM(R11:S34)-R32-R26-R21</f>
        <v>0</v>
      </c>
      <c r="S35" s="263"/>
      <c r="T35" s="262">
        <f>SUM(T11:V34)-T32-T26-T21</f>
        <v>0</v>
      </c>
      <c r="U35" s="267"/>
      <c r="V35" s="268"/>
      <c r="W35" s="15"/>
    </row>
    <row r="36" spans="1:27" ht="12.75" customHeight="1" thickBot="1" x14ac:dyDescent="0.6">
      <c r="B36" s="265" t="s">
        <v>69</v>
      </c>
      <c r="C36" s="266"/>
      <c r="D36" s="85">
        <f>D32+D26+D21</f>
        <v>0</v>
      </c>
      <c r="E36" s="96">
        <f t="shared" ref="E36:I36" si="2">E32+E26+E21</f>
        <v>0</v>
      </c>
      <c r="F36" s="91">
        <f t="shared" si="2"/>
        <v>0</v>
      </c>
      <c r="G36" s="85">
        <f t="shared" si="2"/>
        <v>0</v>
      </c>
      <c r="H36" s="96">
        <f t="shared" si="2"/>
        <v>0</v>
      </c>
      <c r="I36" s="91">
        <f t="shared" si="2"/>
        <v>0</v>
      </c>
      <c r="J36" s="301">
        <f>+J32+J26+J21</f>
        <v>0</v>
      </c>
      <c r="K36" s="267"/>
      <c r="L36" s="262">
        <f>+L32+L26+L21</f>
        <v>0</v>
      </c>
      <c r="M36" s="263"/>
      <c r="N36" s="262">
        <f>+N32+N26+N21</f>
        <v>0</v>
      </c>
      <c r="O36" s="267"/>
      <c r="P36" s="268"/>
      <c r="Q36" s="81">
        <f>+Q32+Q26+Q21</f>
        <v>0</v>
      </c>
      <c r="R36" s="262">
        <f>+R32+R26+R21</f>
        <v>0</v>
      </c>
      <c r="S36" s="263"/>
      <c r="T36" s="262">
        <f>+T32+T26+T21</f>
        <v>0</v>
      </c>
      <c r="U36" s="267"/>
      <c r="V36" s="268"/>
      <c r="W36" s="15"/>
    </row>
    <row r="37" spans="1:27" s="7" customFormat="1" ht="9.75" customHeight="1" thickBot="1" x14ac:dyDescent="0.6"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6"/>
      <c r="S37" s="30"/>
      <c r="T37" s="30"/>
      <c r="U37" s="30"/>
      <c r="V37" s="30"/>
      <c r="W37" s="6"/>
      <c r="X37" s="6"/>
      <c r="Y37" s="6"/>
    </row>
    <row r="38" spans="1:27" ht="30.75" customHeight="1" thickBot="1" x14ac:dyDescent="0.6">
      <c r="A38" s="298" t="s">
        <v>65</v>
      </c>
      <c r="B38" s="298"/>
      <c r="C38" s="298"/>
      <c r="D38" s="298"/>
      <c r="E38" s="298"/>
      <c r="F38" s="299" t="s">
        <v>18</v>
      </c>
      <c r="G38" s="300"/>
      <c r="H38" s="70" t="s">
        <v>13</v>
      </c>
      <c r="I38" s="256" t="s">
        <v>15</v>
      </c>
      <c r="J38" s="302"/>
      <c r="K38" s="256" t="s">
        <v>14</v>
      </c>
      <c r="L38" s="257"/>
      <c r="M38" s="258" t="s">
        <v>24</v>
      </c>
      <c r="N38" s="259"/>
      <c r="O38" s="38"/>
      <c r="Q38" s="297" t="s">
        <v>51</v>
      </c>
      <c r="R38" s="297"/>
      <c r="S38" s="297"/>
      <c r="T38" s="297"/>
      <c r="U38" s="297"/>
      <c r="V38" s="297"/>
      <c r="W38" s="297"/>
      <c r="X38" s="297"/>
      <c r="Y38" s="297"/>
      <c r="AA38" s="2"/>
    </row>
    <row r="39" spans="1:27" x14ac:dyDescent="0.55000000000000004">
      <c r="A39" s="271" t="s">
        <v>9</v>
      </c>
      <c r="B39" s="272"/>
      <c r="C39" s="272"/>
      <c r="D39" s="272"/>
      <c r="E39" s="272"/>
      <c r="F39" s="254">
        <f>D35+G35+J35+Q35</f>
        <v>0</v>
      </c>
      <c r="G39" s="255"/>
      <c r="H39" s="76">
        <f>IF($S$3="Régime général",1.65,1.75)</f>
        <v>1.65</v>
      </c>
      <c r="I39" s="316">
        <f>+IF($S$3="Régime général",1.75,1.85)</f>
        <v>1.75</v>
      </c>
      <c r="J39" s="322"/>
      <c r="K39" s="316">
        <f>+IF($S$3="Régime général",1.85,1.95)</f>
        <v>1.85</v>
      </c>
      <c r="L39" s="323"/>
      <c r="M39" s="324">
        <f>+IF(($L$3="QF&lt;750"),($F39*$H39),((IF($L$3="750&lt;QF&lt;1300",$F39*$I39,$F39*$K39))))</f>
        <v>0</v>
      </c>
      <c r="N39" s="318"/>
      <c r="O39" s="71"/>
      <c r="P39" s="43"/>
      <c r="Q39" s="297"/>
      <c r="R39" s="297"/>
      <c r="S39" s="297"/>
      <c r="T39" s="297"/>
      <c r="U39" s="297"/>
      <c r="V39" s="297"/>
      <c r="W39" s="297"/>
      <c r="X39" s="297"/>
      <c r="Y39" s="297"/>
    </row>
    <row r="40" spans="1:27" ht="15" customHeight="1" x14ac:dyDescent="0.55000000000000004">
      <c r="A40" s="271" t="s">
        <v>11</v>
      </c>
      <c r="B40" s="272"/>
      <c r="C40" s="272"/>
      <c r="D40" s="272"/>
      <c r="E40" s="272"/>
      <c r="F40" s="254">
        <f>E35+H35+L35+R35</f>
        <v>0</v>
      </c>
      <c r="G40" s="255"/>
      <c r="H40" s="394">
        <f>IF($S$3="Régime général",6.92,7.97)</f>
        <v>6.92</v>
      </c>
      <c r="I40" s="395">
        <f>+IF($S$3="Régime général",7.02,8.07)</f>
        <v>7.02</v>
      </c>
      <c r="J40" s="396"/>
      <c r="K40" s="395">
        <f>+IF($S$3="Régime général",7.12,8.17)</f>
        <v>7.12</v>
      </c>
      <c r="L40" s="397"/>
      <c r="M40" s="312">
        <f>+IF(($L$3="QF&lt;750"),($F40*$H40),((IF($L$3="750&lt;QF&lt;1300",$F40*$I40,$F40*$K40))))</f>
        <v>0</v>
      </c>
      <c r="N40" s="306"/>
      <c r="O40" s="71"/>
      <c r="P40" s="43"/>
      <c r="Q40" s="297" t="s">
        <v>23</v>
      </c>
      <c r="R40" s="297"/>
      <c r="S40" s="297"/>
      <c r="T40" s="297"/>
      <c r="U40" s="297"/>
      <c r="V40" s="297"/>
      <c r="W40" s="297"/>
      <c r="X40" s="297"/>
      <c r="Y40" s="297"/>
    </row>
    <row r="41" spans="1:27" ht="15.75" customHeight="1" thickBot="1" x14ac:dyDescent="0.6">
      <c r="A41" s="271" t="s">
        <v>12</v>
      </c>
      <c r="B41" s="272"/>
      <c r="C41" s="272"/>
      <c r="D41" s="272"/>
      <c r="E41" s="272"/>
      <c r="F41" s="254">
        <f>F35+I35+N35+T35</f>
        <v>0</v>
      </c>
      <c r="G41" s="255"/>
      <c r="H41" s="398">
        <f>IF($S$3="Régime général",3.3,3.5)</f>
        <v>3.3</v>
      </c>
      <c r="I41" s="399">
        <f>+IF($S$3="Régime général",3.5,3.7)</f>
        <v>3.5</v>
      </c>
      <c r="J41" s="400"/>
      <c r="K41" s="399">
        <f>+IF($S$3="Régime général",3.7,3.9)</f>
        <v>3.7</v>
      </c>
      <c r="L41" s="401"/>
      <c r="M41" s="321">
        <f>+IF(($L$3="QF&lt;750"),($F41*$H41),((IF($L$3="750&lt;QF&lt;1300",$F41*$I41,$F41*$K41))))</f>
        <v>0</v>
      </c>
      <c r="N41" s="309"/>
      <c r="O41" s="71"/>
      <c r="P41" s="43"/>
    </row>
    <row r="42" spans="1:27" ht="3" customHeight="1" x14ac:dyDescent="0.55000000000000004">
      <c r="A42" s="18"/>
      <c r="B42" s="19"/>
      <c r="C42" s="18"/>
      <c r="D42" s="18"/>
      <c r="E42" s="18"/>
      <c r="F42" s="18"/>
      <c r="G42" s="18"/>
      <c r="H42" s="402"/>
      <c r="I42" s="402"/>
      <c r="J42" s="402"/>
      <c r="K42" s="402"/>
      <c r="L42" s="402"/>
      <c r="M42" s="36"/>
      <c r="N42" s="2"/>
      <c r="O42" s="2"/>
      <c r="P42" s="43"/>
      <c r="Q42" s="43"/>
      <c r="R42" s="43"/>
      <c r="S42" s="43"/>
      <c r="T42" s="43"/>
      <c r="U42" s="43"/>
      <c r="V42" s="43"/>
      <c r="W42" s="43"/>
      <c r="X42" s="43"/>
    </row>
    <row r="43" spans="1:27" ht="14.7" thickBot="1" x14ac:dyDescent="0.6">
      <c r="A43" s="46" t="s">
        <v>16</v>
      </c>
      <c r="B43" s="46"/>
      <c r="C43" s="46"/>
      <c r="D43" s="46"/>
      <c r="E43" s="32"/>
      <c r="F43" s="18"/>
      <c r="G43" s="18"/>
      <c r="H43" s="402"/>
      <c r="I43" s="402"/>
      <c r="J43" s="402"/>
      <c r="K43" s="402"/>
      <c r="L43" s="402"/>
      <c r="M43" s="36"/>
      <c r="N43" s="17"/>
      <c r="O43" s="17"/>
      <c r="P43" s="43"/>
      <c r="Q43" s="43"/>
      <c r="R43" s="43"/>
      <c r="S43" s="43"/>
      <c r="T43" s="43"/>
      <c r="U43" s="43"/>
      <c r="V43" s="43"/>
      <c r="W43" s="43"/>
      <c r="X43" s="43"/>
    </row>
    <row r="44" spans="1:27" x14ac:dyDescent="0.55000000000000004">
      <c r="A44" s="271" t="s">
        <v>66</v>
      </c>
      <c r="B44" s="272"/>
      <c r="C44" s="272"/>
      <c r="D44" s="272"/>
      <c r="E44" s="272"/>
      <c r="F44" s="254">
        <f>D36+G36+J36+Q36</f>
        <v>0</v>
      </c>
      <c r="G44" s="255"/>
      <c r="H44" s="403">
        <f>IF($S$3="Régime général",3.6,4)</f>
        <v>3.6</v>
      </c>
      <c r="I44" s="404">
        <f>IF($S$3="Régime général",4,4.4)</f>
        <v>4</v>
      </c>
      <c r="J44" s="404"/>
      <c r="K44" s="404">
        <f>IF($S$3="Régime général",4.4,4.8)</f>
        <v>4.4000000000000004</v>
      </c>
      <c r="L44" s="405"/>
      <c r="M44" s="317">
        <f>+IF(($L$3="QF&lt;750"),($F44*$H44),((IF($L$3="750&lt;QF&lt;1300",$F44*$I44,$F44*$K44))))</f>
        <v>0</v>
      </c>
      <c r="N44" s="318"/>
      <c r="O44" s="17"/>
      <c r="P44" s="43"/>
      <c r="Q44" s="43"/>
      <c r="R44" s="43"/>
      <c r="S44" s="43"/>
      <c r="T44" s="43"/>
      <c r="U44" s="43"/>
      <c r="V44" s="43"/>
      <c r="W44" s="43"/>
      <c r="X44" s="43"/>
    </row>
    <row r="45" spans="1:27" x14ac:dyDescent="0.55000000000000004">
      <c r="A45" s="271" t="s">
        <v>11</v>
      </c>
      <c r="B45" s="272"/>
      <c r="C45" s="272"/>
      <c r="D45" s="272"/>
      <c r="E45" s="272"/>
      <c r="F45" s="254">
        <f>E36+H36+L36+R36</f>
        <v>0</v>
      </c>
      <c r="G45" s="255"/>
      <c r="H45" s="406">
        <f>IF($S$3="Régime général",6.62,6.82)</f>
        <v>6.62</v>
      </c>
      <c r="I45" s="407">
        <f>+IF($S$3="Régime général",6.82,7.02)</f>
        <v>6.82</v>
      </c>
      <c r="J45" s="407"/>
      <c r="K45" s="407">
        <f>+IF($S$3="Régime général",7.02,7.22)</f>
        <v>7.02</v>
      </c>
      <c r="L45" s="395"/>
      <c r="M45" s="305">
        <f>+IF(($L$3="QF&lt;750"),($F45*$H45),((IF($L$3="750&lt;QF&lt;1300",$F45*$I45,$F45*$K45))))</f>
        <v>0</v>
      </c>
      <c r="N45" s="306"/>
      <c r="O45" s="37"/>
      <c r="Q45" s="1"/>
      <c r="R45" s="296"/>
      <c r="S45" s="296"/>
      <c r="T45" s="296"/>
      <c r="U45" s="296"/>
      <c r="V45" s="71"/>
    </row>
    <row r="46" spans="1:27" ht="14.7" thickBot="1" x14ac:dyDescent="0.6">
      <c r="A46" s="31" t="s">
        <v>10</v>
      </c>
      <c r="B46" s="33"/>
      <c r="C46" s="34"/>
      <c r="D46" s="34"/>
      <c r="E46" s="34"/>
      <c r="F46" s="254">
        <f>F36+I36+N36+T36</f>
        <v>0</v>
      </c>
      <c r="G46" s="255"/>
      <c r="H46" s="78">
        <f>IF($S$3="Régime général",5.25,5.75)</f>
        <v>5.25</v>
      </c>
      <c r="I46" s="269">
        <f>+IF($S$3="Régime général",5.75,6.25)</f>
        <v>5.75</v>
      </c>
      <c r="J46" s="270"/>
      <c r="K46" s="269">
        <f>+IF($S$3="Régime général",6.25,6.75)</f>
        <v>6.25</v>
      </c>
      <c r="L46" s="307"/>
      <c r="M46" s="308">
        <f>+IF(($L$3="QF&lt;750"),($F46*$H46),((IF($L$3="750&lt;QF&lt;1300",$F46*$I46,$F46*$K46))))</f>
        <v>0</v>
      </c>
      <c r="N46" s="309"/>
      <c r="O46" s="37"/>
      <c r="Q46" s="1"/>
      <c r="R46" s="14"/>
      <c r="S46" s="14"/>
      <c r="T46" s="14"/>
      <c r="U46" s="14"/>
      <c r="V46" s="14"/>
    </row>
    <row r="47" spans="1:27" ht="9" customHeight="1" thickBot="1" x14ac:dyDescent="0.6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4"/>
      <c r="O47" s="14"/>
      <c r="P47" s="14"/>
      <c r="Q47" s="35"/>
      <c r="R47" s="35"/>
      <c r="S47" s="35"/>
      <c r="T47" s="35"/>
      <c r="U47" s="35"/>
      <c r="V47" s="35"/>
      <c r="W47" s="2"/>
      <c r="X47" s="2"/>
      <c r="Y47" s="37"/>
    </row>
    <row r="48" spans="1:27" ht="15.75" customHeight="1" x14ac:dyDescent="0.55000000000000004">
      <c r="A48" s="11" t="s">
        <v>20</v>
      </c>
      <c r="B48" s="11"/>
      <c r="C48" s="11"/>
      <c r="D48" s="11"/>
      <c r="E48" s="44"/>
      <c r="F48" s="303">
        <v>42848</v>
      </c>
      <c r="G48" s="304"/>
      <c r="H48" s="11"/>
      <c r="I48" s="11"/>
      <c r="J48" s="11"/>
      <c r="K48" s="277" t="s">
        <v>17</v>
      </c>
      <c r="L48" s="277"/>
      <c r="M48" s="279">
        <f>M46+M45+M44+M41+M40+M39</f>
        <v>0</v>
      </c>
      <c r="N48" s="280"/>
      <c r="O48" s="40"/>
      <c r="P48" s="284" t="s">
        <v>19</v>
      </c>
      <c r="Q48" s="284"/>
      <c r="R48" s="286"/>
      <c r="S48" s="287"/>
      <c r="T48" s="45"/>
      <c r="U48" s="290" t="s">
        <v>21</v>
      </c>
      <c r="V48" s="291"/>
      <c r="W48" s="292"/>
      <c r="X48" s="273">
        <f>M48+R48</f>
        <v>0</v>
      </c>
      <c r="Y48" s="274"/>
    </row>
    <row r="49" spans="1:25" ht="15.75" customHeight="1" thickBot="1" x14ac:dyDescent="0.6">
      <c r="A49" s="41" t="s">
        <v>22</v>
      </c>
      <c r="B49" s="42"/>
      <c r="C49" s="41"/>
      <c r="D49" s="41"/>
      <c r="E49" s="41"/>
      <c r="F49" s="41"/>
      <c r="G49" s="41"/>
      <c r="H49" s="11"/>
      <c r="I49" s="11"/>
      <c r="J49" s="11"/>
      <c r="K49" s="278"/>
      <c r="L49" s="278"/>
      <c r="M49" s="281"/>
      <c r="N49" s="282"/>
      <c r="O49" s="40"/>
      <c r="P49" s="285"/>
      <c r="Q49" s="285"/>
      <c r="R49" s="288"/>
      <c r="S49" s="289"/>
      <c r="T49" s="45"/>
      <c r="U49" s="293"/>
      <c r="V49" s="294"/>
      <c r="W49" s="295"/>
      <c r="X49" s="275"/>
      <c r="Y49" s="276"/>
    </row>
    <row r="50" spans="1:25" ht="15" customHeight="1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  <c r="P50" s="14"/>
      <c r="Q50" s="14"/>
      <c r="R50" s="35"/>
      <c r="S50" s="35"/>
      <c r="T50" s="35"/>
      <c r="U50" s="35"/>
      <c r="V50" s="35"/>
      <c r="W50" s="2"/>
      <c r="X50" s="2"/>
      <c r="Y50" s="2"/>
    </row>
    <row r="51" spans="1:25" ht="15.9" thickBot="1" x14ac:dyDescent="0.6">
      <c r="A51" s="64" t="s">
        <v>56</v>
      </c>
      <c r="B51" s="314" t="s">
        <v>86</v>
      </c>
      <c r="C51" s="314"/>
      <c r="D51" s="314"/>
      <c r="E51" s="314"/>
      <c r="F51" s="12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ht="15.6" x14ac:dyDescent="0.55000000000000004">
      <c r="A52" s="64" t="s">
        <v>57</v>
      </c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  <row r="53" spans="1:25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4"/>
      <c r="R53" s="11"/>
      <c r="S53" s="11"/>
      <c r="T53" s="11"/>
      <c r="U53" s="11"/>
      <c r="V53" s="11"/>
      <c r="W53" s="2"/>
      <c r="X53" s="2"/>
      <c r="Y53" s="2"/>
    </row>
    <row r="54" spans="1:25" x14ac:dyDescent="0.55000000000000004"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4"/>
      <c r="R54" s="11"/>
      <c r="S54" s="11"/>
      <c r="T54" s="11"/>
      <c r="U54" s="11"/>
      <c r="V54" s="11"/>
      <c r="W54" s="2"/>
      <c r="X54" s="2"/>
      <c r="Y54" s="2"/>
    </row>
    <row r="55" spans="1:25" x14ac:dyDescent="0.55000000000000004"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4"/>
      <c r="R55" s="11"/>
      <c r="S55" s="11"/>
      <c r="T55" s="11"/>
      <c r="U55" s="11"/>
      <c r="V55" s="11"/>
      <c r="W55" s="2"/>
      <c r="X55" s="2"/>
      <c r="Y55" s="2"/>
    </row>
  </sheetData>
  <mergeCells count="196">
    <mergeCell ref="R25:S25"/>
    <mergeCell ref="T25:V25"/>
    <mergeCell ref="J24:K24"/>
    <mergeCell ref="L24:M24"/>
    <mergeCell ref="N24:P24"/>
    <mergeCell ref="R24:S24"/>
    <mergeCell ref="J25:K25"/>
    <mergeCell ref="L30:M30"/>
    <mergeCell ref="L29:M29"/>
    <mergeCell ref="N29:P29"/>
    <mergeCell ref="N30:P30"/>
    <mergeCell ref="N25:P25"/>
    <mergeCell ref="T30:V30"/>
    <mergeCell ref="T29:V29"/>
    <mergeCell ref="L25:M25"/>
    <mergeCell ref="R31:S31"/>
    <mergeCell ref="R32:S32"/>
    <mergeCell ref="T26:V26"/>
    <mergeCell ref="J27:K27"/>
    <mergeCell ref="L27:M27"/>
    <mergeCell ref="N27:P27"/>
    <mergeCell ref="R27:S27"/>
    <mergeCell ref="T27:V27"/>
    <mergeCell ref="J26:K26"/>
    <mergeCell ref="L26:M26"/>
    <mergeCell ref="N26:P26"/>
    <mergeCell ref="R26:S26"/>
    <mergeCell ref="Q40:Y40"/>
    <mergeCell ref="A41:E41"/>
    <mergeCell ref="F41:G41"/>
    <mergeCell ref="X48:Y49"/>
    <mergeCell ref="K41:L41"/>
    <mergeCell ref="M41:N41"/>
    <mergeCell ref="K45:L45"/>
    <mergeCell ref="R45:U45"/>
    <mergeCell ref="F48:G48"/>
    <mergeCell ref="K48:L49"/>
    <mergeCell ref="M48:N49"/>
    <mergeCell ref="P48:Q49"/>
    <mergeCell ref="F46:G46"/>
    <mergeCell ref="I46:J46"/>
    <mergeCell ref="K46:L46"/>
    <mergeCell ref="M46:N46"/>
    <mergeCell ref="R48:S49"/>
    <mergeCell ref="U48:W49"/>
    <mergeCell ref="I41:J41"/>
    <mergeCell ref="A40:E40"/>
    <mergeCell ref="F40:G40"/>
    <mergeCell ref="I40:J40"/>
    <mergeCell ref="K40:L40"/>
    <mergeCell ref="M40:N40"/>
    <mergeCell ref="B51:E51"/>
    <mergeCell ref="A44:E44"/>
    <mergeCell ref="F44:G44"/>
    <mergeCell ref="I44:J44"/>
    <mergeCell ref="K44:L44"/>
    <mergeCell ref="M44:N44"/>
    <mergeCell ref="A45:E45"/>
    <mergeCell ref="F45:G45"/>
    <mergeCell ref="I45:J45"/>
    <mergeCell ref="M45:N45"/>
    <mergeCell ref="R36:S36"/>
    <mergeCell ref="T36:V36"/>
    <mergeCell ref="A38:E38"/>
    <mergeCell ref="F38:G38"/>
    <mergeCell ref="I38:J38"/>
    <mergeCell ref="K38:L38"/>
    <mergeCell ref="M38:N38"/>
    <mergeCell ref="Q38:Y39"/>
    <mergeCell ref="A39:E39"/>
    <mergeCell ref="F39:G39"/>
    <mergeCell ref="B36:C36"/>
    <mergeCell ref="J36:K36"/>
    <mergeCell ref="L36:M36"/>
    <mergeCell ref="N36:P36"/>
    <mergeCell ref="I39:J39"/>
    <mergeCell ref="K39:L39"/>
    <mergeCell ref="M39:N39"/>
    <mergeCell ref="B35:C35"/>
    <mergeCell ref="J35:K35"/>
    <mergeCell ref="L35:M35"/>
    <mergeCell ref="N35:P35"/>
    <mergeCell ref="R35:S35"/>
    <mergeCell ref="T35:V35"/>
    <mergeCell ref="J28:K28"/>
    <mergeCell ref="L28:M28"/>
    <mergeCell ref="N28:P28"/>
    <mergeCell ref="D33:V33"/>
    <mergeCell ref="J29:K29"/>
    <mergeCell ref="J30:K30"/>
    <mergeCell ref="J31:K31"/>
    <mergeCell ref="J32:K32"/>
    <mergeCell ref="L32:M32"/>
    <mergeCell ref="L31:M31"/>
    <mergeCell ref="R28:S28"/>
    <mergeCell ref="T28:V28"/>
    <mergeCell ref="T32:V32"/>
    <mergeCell ref="T31:V31"/>
    <mergeCell ref="N31:P31"/>
    <mergeCell ref="N32:P32"/>
    <mergeCell ref="R29:S29"/>
    <mergeCell ref="R30:S30"/>
    <mergeCell ref="T21:V21"/>
    <mergeCell ref="J21:K21"/>
    <mergeCell ref="L21:M21"/>
    <mergeCell ref="N21:P21"/>
    <mergeCell ref="R21:S21"/>
    <mergeCell ref="T24:V24"/>
    <mergeCell ref="T23:V23"/>
    <mergeCell ref="R23:S23"/>
    <mergeCell ref="N23:P23"/>
    <mergeCell ref="J23:K23"/>
    <mergeCell ref="J22:K22"/>
    <mergeCell ref="T22:V22"/>
    <mergeCell ref="R22:S22"/>
    <mergeCell ref="L23:M23"/>
    <mergeCell ref="L22:M22"/>
    <mergeCell ref="N22:P22"/>
    <mergeCell ref="T19:V19"/>
    <mergeCell ref="J20:K20"/>
    <mergeCell ref="L20:M20"/>
    <mergeCell ref="N20:P20"/>
    <mergeCell ref="R20:S20"/>
    <mergeCell ref="T20:V20"/>
    <mergeCell ref="J19:K19"/>
    <mergeCell ref="L19:M19"/>
    <mergeCell ref="N19:P19"/>
    <mergeCell ref="R19:S19"/>
    <mergeCell ref="T18:V18"/>
    <mergeCell ref="J17:K17"/>
    <mergeCell ref="L17:M17"/>
    <mergeCell ref="N17:P17"/>
    <mergeCell ref="R17:S17"/>
    <mergeCell ref="J18:K18"/>
    <mergeCell ref="L18:M18"/>
    <mergeCell ref="N18:P18"/>
    <mergeCell ref="R18:S18"/>
    <mergeCell ref="T9:V9"/>
    <mergeCell ref="J10:K10"/>
    <mergeCell ref="L10:M10"/>
    <mergeCell ref="D11:V11"/>
    <mergeCell ref="T14:V14"/>
    <mergeCell ref="T17:V17"/>
    <mergeCell ref="J15:K15"/>
    <mergeCell ref="L15:M15"/>
    <mergeCell ref="N15:P15"/>
    <mergeCell ref="R15:S15"/>
    <mergeCell ref="T15:V15"/>
    <mergeCell ref="N13:P13"/>
    <mergeCell ref="R13:S13"/>
    <mergeCell ref="J14:K14"/>
    <mergeCell ref="L14:M14"/>
    <mergeCell ref="N14:P14"/>
    <mergeCell ref="R14:S14"/>
    <mergeCell ref="T13:V13"/>
    <mergeCell ref="D16:V16"/>
    <mergeCell ref="J13:K13"/>
    <mergeCell ref="L13:M13"/>
    <mergeCell ref="G1:K1"/>
    <mergeCell ref="L1:O1"/>
    <mergeCell ref="E3:G3"/>
    <mergeCell ref="L3:O3"/>
    <mergeCell ref="J6:K6"/>
    <mergeCell ref="J7:K7"/>
    <mergeCell ref="L7:M7"/>
    <mergeCell ref="N7:P7"/>
    <mergeCell ref="J12:K12"/>
    <mergeCell ref="L12:M12"/>
    <mergeCell ref="N12:P12"/>
    <mergeCell ref="J9:K9"/>
    <mergeCell ref="L9:M9"/>
    <mergeCell ref="N9:P9"/>
    <mergeCell ref="D34:V34"/>
    <mergeCell ref="X5:Y5"/>
    <mergeCell ref="T6:V6"/>
    <mergeCell ref="N10:P10"/>
    <mergeCell ref="R10:S10"/>
    <mergeCell ref="T10:V10"/>
    <mergeCell ref="R7:S7"/>
    <mergeCell ref="S3:V3"/>
    <mergeCell ref="D5:F5"/>
    <mergeCell ref="G5:I5"/>
    <mergeCell ref="J5:P5"/>
    <mergeCell ref="Q5:V5"/>
    <mergeCell ref="R6:S6"/>
    <mergeCell ref="L6:M6"/>
    <mergeCell ref="N6:P6"/>
    <mergeCell ref="T7:V7"/>
    <mergeCell ref="J8:K8"/>
    <mergeCell ref="L8:M8"/>
    <mergeCell ref="N8:P8"/>
    <mergeCell ref="R8:S8"/>
    <mergeCell ref="T8:V8"/>
    <mergeCell ref="R12:S12"/>
    <mergeCell ref="T12:V12"/>
    <mergeCell ref="R9:S9"/>
  </mergeCells>
  <phoneticPr fontId="0" type="noConversion"/>
  <dataValidations count="3">
    <dataValidation type="list" allowBlank="1" showInputMessage="1" showErrorMessage="1" sqref="L1:O1" xr:uid="{00000000-0002-0000-09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900-000001000000}">
      <formula1>$B$3:$B$5</formula1>
    </dataValidation>
    <dataValidation type="list" allowBlank="1" showInputMessage="1" showErrorMessage="1" sqref="S3:V3" xr:uid="{00000000-0002-0000-09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58"/>
  <sheetViews>
    <sheetView showGridLines="0" showZeros="0" zoomScaleNormal="100" workbookViewId="0">
      <selection activeCell="S3" sqref="S3:V3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1.26171875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372" t="s">
        <v>44</v>
      </c>
      <c r="M1" s="372"/>
      <c r="N1" s="372"/>
      <c r="O1" s="372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hidden="1" customHeight="1" x14ac:dyDescent="0.55000000000000004">
      <c r="B8" s="25" t="s">
        <v>7</v>
      </c>
      <c r="C8" s="26"/>
      <c r="D8" s="100"/>
      <c r="E8" s="104"/>
      <c r="F8" s="102"/>
      <c r="G8" s="100"/>
      <c r="H8" s="104"/>
      <c r="I8" s="102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hidden="1" customHeight="1" x14ac:dyDescent="0.55000000000000004">
      <c r="B9" s="74" t="s">
        <v>67</v>
      </c>
      <c r="C9" s="26"/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customHeight="1" thickBot="1" x14ac:dyDescent="0.6">
      <c r="B10" s="373" t="s">
        <v>78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5"/>
      <c r="W10" s="14"/>
    </row>
    <row r="11" spans="2:26" ht="12" customHeight="1" x14ac:dyDescent="0.55000000000000004">
      <c r="B11" s="27" t="s">
        <v>6</v>
      </c>
      <c r="C11" s="75">
        <v>3</v>
      </c>
      <c r="D11" s="101"/>
      <c r="E11" s="50"/>
      <c r="F11" s="92"/>
      <c r="G11" s="101"/>
      <c r="H11" s="50"/>
      <c r="I11" s="92"/>
      <c r="J11" s="283"/>
      <c r="K11" s="219"/>
      <c r="L11" s="218"/>
      <c r="M11" s="264"/>
      <c r="N11" s="218"/>
      <c r="O11" s="219"/>
      <c r="P11" s="220"/>
      <c r="Q11" s="73"/>
      <c r="R11" s="260"/>
      <c r="S11" s="261"/>
      <c r="T11" s="218"/>
      <c r="U11" s="219"/>
      <c r="V11" s="220"/>
      <c r="W11" s="14"/>
    </row>
    <row r="12" spans="2:26" ht="12" customHeight="1" x14ac:dyDescent="0.55000000000000004">
      <c r="B12" s="25" t="s">
        <v>7</v>
      </c>
      <c r="C12" s="26">
        <v>4</v>
      </c>
      <c r="D12" s="100"/>
      <c r="E12" s="104"/>
      <c r="F12" s="102"/>
      <c r="G12" s="100"/>
      <c r="H12" s="104"/>
      <c r="I12" s="102"/>
      <c r="J12" s="253"/>
      <c r="K12" s="230"/>
      <c r="L12" s="229"/>
      <c r="M12" s="238"/>
      <c r="N12" s="229"/>
      <c r="O12" s="230"/>
      <c r="P12" s="231"/>
      <c r="Q12" s="49"/>
      <c r="R12" s="215"/>
      <c r="S12" s="239"/>
      <c r="T12" s="229"/>
      <c r="U12" s="230"/>
      <c r="V12" s="231"/>
      <c r="W12" s="14"/>
      <c r="X12" s="39"/>
      <c r="Y12" s="39"/>
    </row>
    <row r="13" spans="2:26" ht="12" customHeight="1" x14ac:dyDescent="0.55000000000000004">
      <c r="B13" s="74" t="s">
        <v>67</v>
      </c>
      <c r="C13" s="75">
        <v>5</v>
      </c>
      <c r="D13" s="101"/>
      <c r="E13" s="50"/>
      <c r="F13" s="92"/>
      <c r="G13" s="101"/>
      <c r="H13" s="50"/>
      <c r="I13" s="92"/>
      <c r="J13" s="253"/>
      <c r="K13" s="230"/>
      <c r="L13" s="229"/>
      <c r="M13" s="238"/>
      <c r="N13" s="218"/>
      <c r="O13" s="219"/>
      <c r="P13" s="220"/>
      <c r="Q13" s="73"/>
      <c r="R13" s="215"/>
      <c r="S13" s="239"/>
      <c r="T13" s="218"/>
      <c r="U13" s="219"/>
      <c r="V13" s="220"/>
      <c r="W13" s="13"/>
      <c r="X13" s="39"/>
      <c r="Y13" s="39"/>
    </row>
    <row r="14" spans="2:26" ht="12" customHeight="1" x14ac:dyDescent="0.55000000000000004">
      <c r="B14" s="25" t="s">
        <v>5</v>
      </c>
      <c r="C14" s="26">
        <v>6</v>
      </c>
      <c r="D14" s="100"/>
      <c r="E14" s="104"/>
      <c r="F14" s="102"/>
      <c r="G14" s="100"/>
      <c r="H14" s="104"/>
      <c r="I14" s="102"/>
      <c r="J14" s="253"/>
      <c r="K14" s="230"/>
      <c r="L14" s="229"/>
      <c r="M14" s="238"/>
      <c r="N14" s="229"/>
      <c r="O14" s="230"/>
      <c r="P14" s="231"/>
      <c r="Q14" s="49"/>
      <c r="R14" s="215"/>
      <c r="S14" s="239"/>
      <c r="T14" s="229"/>
      <c r="U14" s="230"/>
      <c r="V14" s="231"/>
      <c r="W14" s="14"/>
      <c r="X14" s="39"/>
      <c r="Y14" s="39"/>
    </row>
    <row r="15" spans="2:26" ht="12" customHeight="1" thickBot="1" x14ac:dyDescent="0.6">
      <c r="B15" s="115" t="s">
        <v>8</v>
      </c>
      <c r="C15" s="116">
        <v>7</v>
      </c>
      <c r="D15" s="98"/>
      <c r="E15" s="117"/>
      <c r="F15" s="69"/>
      <c r="G15" s="98"/>
      <c r="H15" s="117"/>
      <c r="I15" s="69"/>
      <c r="J15" s="249"/>
      <c r="K15" s="234"/>
      <c r="L15" s="232"/>
      <c r="M15" s="233"/>
      <c r="N15" s="232"/>
      <c r="O15" s="234"/>
      <c r="P15" s="235"/>
      <c r="Q15" s="121"/>
      <c r="R15" s="236"/>
      <c r="S15" s="237"/>
      <c r="T15" s="232"/>
      <c r="U15" s="234"/>
      <c r="V15" s="235"/>
      <c r="W15" s="14"/>
      <c r="X15" s="39"/>
      <c r="Y15" s="39"/>
    </row>
    <row r="16" spans="2:26" ht="12" customHeight="1" thickBot="1" x14ac:dyDescent="0.6">
      <c r="B16" s="188" t="s">
        <v>92</v>
      </c>
      <c r="C16" s="189">
        <v>10</v>
      </c>
      <c r="D16" s="335" t="s">
        <v>93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7"/>
      <c r="W16" s="14"/>
      <c r="X16" s="39"/>
      <c r="Y16" s="39"/>
    </row>
    <row r="17" spans="2:25" ht="12" customHeight="1" x14ac:dyDescent="0.55000000000000004">
      <c r="B17" s="31" t="s">
        <v>7</v>
      </c>
      <c r="C17" s="26">
        <v>11</v>
      </c>
      <c r="D17" s="101"/>
      <c r="E17" s="50"/>
      <c r="F17" s="92"/>
      <c r="G17" s="101"/>
      <c r="H17" s="50"/>
      <c r="I17" s="92"/>
      <c r="J17" s="283"/>
      <c r="K17" s="219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64"/>
      <c r="W17" s="14"/>
      <c r="X17" s="39"/>
      <c r="Y17" s="39"/>
    </row>
    <row r="18" spans="2:25" ht="12" customHeight="1" x14ac:dyDescent="0.55000000000000004">
      <c r="B18" s="25" t="s">
        <v>67</v>
      </c>
      <c r="C18" s="26">
        <v>12</v>
      </c>
      <c r="D18" s="101"/>
      <c r="E18" s="50"/>
      <c r="F18" s="92"/>
      <c r="G18" s="101"/>
      <c r="H18" s="50"/>
      <c r="I18" s="92"/>
      <c r="J18" s="253"/>
      <c r="K18" s="230"/>
      <c r="L18" s="229"/>
      <c r="M18" s="238"/>
      <c r="N18" s="229"/>
      <c r="O18" s="230"/>
      <c r="P18" s="231"/>
      <c r="Q18" s="73"/>
      <c r="R18" s="215"/>
      <c r="S18" s="239"/>
      <c r="T18" s="229"/>
      <c r="U18" s="230"/>
      <c r="V18" s="231"/>
      <c r="W18" s="14"/>
      <c r="X18" s="39"/>
      <c r="Y18" s="39"/>
    </row>
    <row r="19" spans="2:25" ht="12" customHeight="1" x14ac:dyDescent="0.55000000000000004">
      <c r="B19" s="25" t="s">
        <v>70</v>
      </c>
      <c r="C19" s="26">
        <v>13</v>
      </c>
      <c r="D19" s="101"/>
      <c r="E19" s="50"/>
      <c r="F19" s="92"/>
      <c r="G19" s="101"/>
      <c r="H19" s="50"/>
      <c r="I19" s="92"/>
      <c r="J19" s="253"/>
      <c r="K19" s="230"/>
      <c r="L19" s="229"/>
      <c r="M19" s="238"/>
      <c r="N19" s="229"/>
      <c r="O19" s="230"/>
      <c r="P19" s="231"/>
      <c r="Q19" s="73"/>
      <c r="R19" s="215"/>
      <c r="S19" s="239"/>
      <c r="T19" s="229"/>
      <c r="U19" s="230"/>
      <c r="V19" s="231"/>
      <c r="W19" s="14"/>
      <c r="X19" s="39"/>
      <c r="Y19" s="39"/>
    </row>
    <row r="20" spans="2:25" ht="12" customHeight="1" thickBot="1" x14ac:dyDescent="0.6">
      <c r="B20" s="115" t="s">
        <v>71</v>
      </c>
      <c r="C20" s="116">
        <v>14</v>
      </c>
      <c r="D20" s="98"/>
      <c r="E20" s="117"/>
      <c r="F20" s="69"/>
      <c r="G20" s="98"/>
      <c r="H20" s="117"/>
      <c r="I20" s="69"/>
      <c r="J20" s="249"/>
      <c r="K20" s="234"/>
      <c r="L20" s="232"/>
      <c r="M20" s="233"/>
      <c r="N20" s="232"/>
      <c r="O20" s="234"/>
      <c r="P20" s="235"/>
      <c r="Q20" s="121"/>
      <c r="R20" s="236"/>
      <c r="S20" s="237"/>
      <c r="T20" s="232"/>
      <c r="U20" s="234"/>
      <c r="V20" s="235"/>
      <c r="W20" s="14"/>
      <c r="X20" s="39"/>
      <c r="Y20" s="39"/>
    </row>
    <row r="21" spans="2:25" ht="12" customHeight="1" x14ac:dyDescent="0.55000000000000004">
      <c r="B21" s="27" t="s">
        <v>6</v>
      </c>
      <c r="C21" s="75">
        <v>17</v>
      </c>
      <c r="D21" s="101"/>
      <c r="E21" s="50"/>
      <c r="F21" s="92"/>
      <c r="G21" s="101"/>
      <c r="H21" s="50"/>
      <c r="I21" s="92"/>
      <c r="J21" s="283"/>
      <c r="K21" s="219"/>
      <c r="L21" s="218"/>
      <c r="M21" s="264"/>
      <c r="N21" s="218"/>
      <c r="O21" s="219"/>
      <c r="P21" s="220"/>
      <c r="Q21" s="73"/>
      <c r="R21" s="260"/>
      <c r="S21" s="261"/>
      <c r="T21" s="218"/>
      <c r="U21" s="219"/>
      <c r="V21" s="220"/>
      <c r="W21" s="14"/>
      <c r="X21" s="39"/>
      <c r="Y21" s="39"/>
    </row>
    <row r="22" spans="2:25" ht="12" customHeight="1" x14ac:dyDescent="0.55000000000000004">
      <c r="B22" s="25" t="s">
        <v>7</v>
      </c>
      <c r="C22" s="75">
        <v>18</v>
      </c>
      <c r="D22" s="101"/>
      <c r="E22" s="50"/>
      <c r="F22" s="92"/>
      <c r="G22" s="101"/>
      <c r="H22" s="50"/>
      <c r="I22" s="92"/>
      <c r="J22" s="253"/>
      <c r="K22" s="230"/>
      <c r="L22" s="229"/>
      <c r="M22" s="238"/>
      <c r="N22" s="229"/>
      <c r="O22" s="230"/>
      <c r="P22" s="231"/>
      <c r="Q22" s="73"/>
      <c r="R22" s="215"/>
      <c r="S22" s="239"/>
      <c r="T22" s="229"/>
      <c r="U22" s="230"/>
      <c r="V22" s="231"/>
      <c r="W22" s="14"/>
      <c r="X22" s="39"/>
      <c r="Y22" s="39"/>
    </row>
    <row r="23" spans="2:25" ht="12" customHeight="1" x14ac:dyDescent="0.55000000000000004">
      <c r="B23" s="25" t="s">
        <v>67</v>
      </c>
      <c r="C23" s="75">
        <v>19</v>
      </c>
      <c r="D23" s="101"/>
      <c r="E23" s="50"/>
      <c r="F23" s="92"/>
      <c r="G23" s="101"/>
      <c r="H23" s="50"/>
      <c r="I23" s="92"/>
      <c r="J23" s="253"/>
      <c r="K23" s="230"/>
      <c r="L23" s="229"/>
      <c r="M23" s="238"/>
      <c r="N23" s="229"/>
      <c r="O23" s="230"/>
      <c r="P23" s="231"/>
      <c r="Q23" s="80"/>
      <c r="R23" s="215"/>
      <c r="S23" s="239"/>
      <c r="T23" s="229"/>
      <c r="U23" s="230"/>
      <c r="V23" s="231"/>
      <c r="W23" s="14"/>
      <c r="X23" s="39"/>
      <c r="Y23" s="39"/>
    </row>
    <row r="24" spans="2:25" ht="12" customHeight="1" x14ac:dyDescent="0.55000000000000004">
      <c r="B24" s="25" t="s">
        <v>70</v>
      </c>
      <c r="C24" s="75">
        <v>20</v>
      </c>
      <c r="D24" s="101"/>
      <c r="E24" s="50"/>
      <c r="F24" s="90"/>
      <c r="G24" s="101"/>
      <c r="H24" s="104"/>
      <c r="I24" s="89"/>
      <c r="J24" s="253"/>
      <c r="K24" s="230"/>
      <c r="L24" s="215"/>
      <c r="M24" s="239"/>
      <c r="N24" s="229"/>
      <c r="O24" s="230"/>
      <c r="P24" s="231"/>
      <c r="Q24" s="73"/>
      <c r="R24" s="215"/>
      <c r="S24" s="239"/>
      <c r="T24" s="229"/>
      <c r="U24" s="230"/>
      <c r="V24" s="231"/>
      <c r="W24" s="14"/>
      <c r="X24" s="39"/>
      <c r="Y24" s="39"/>
    </row>
    <row r="25" spans="2:25" ht="12" customHeight="1" thickBot="1" x14ac:dyDescent="0.6">
      <c r="B25" s="115" t="s">
        <v>71</v>
      </c>
      <c r="C25" s="116">
        <v>21</v>
      </c>
      <c r="D25" s="98"/>
      <c r="E25" s="117"/>
      <c r="F25" s="120"/>
      <c r="G25" s="98"/>
      <c r="H25" s="117"/>
      <c r="I25" s="118"/>
      <c r="J25" s="249"/>
      <c r="K25" s="233"/>
      <c r="L25" s="123"/>
      <c r="M25" s="123"/>
      <c r="N25" s="232"/>
      <c r="O25" s="234"/>
      <c r="P25" s="235"/>
      <c r="Q25" s="121"/>
      <c r="R25" s="236"/>
      <c r="S25" s="237"/>
      <c r="T25" s="232"/>
      <c r="U25" s="234"/>
      <c r="V25" s="235"/>
      <c r="W25" s="14"/>
      <c r="X25" s="39"/>
      <c r="Y25" s="39"/>
    </row>
    <row r="26" spans="2:25" ht="12" customHeight="1" x14ac:dyDescent="0.55000000000000004">
      <c r="B26" s="27" t="s">
        <v>6</v>
      </c>
      <c r="C26" s="75">
        <v>24</v>
      </c>
      <c r="D26" s="101"/>
      <c r="E26" s="50"/>
      <c r="F26" s="90"/>
      <c r="G26" s="101"/>
      <c r="H26" s="50"/>
      <c r="I26" s="89"/>
      <c r="J26" s="283"/>
      <c r="K26" s="264"/>
      <c r="L26" s="260"/>
      <c r="M26" s="261"/>
      <c r="N26" s="218"/>
      <c r="O26" s="219"/>
      <c r="P26" s="220"/>
      <c r="Q26" s="73"/>
      <c r="R26" s="260"/>
      <c r="S26" s="261"/>
      <c r="T26" s="218"/>
      <c r="U26" s="219"/>
      <c r="V26" s="220"/>
      <c r="W26" s="14"/>
      <c r="X26" s="39"/>
      <c r="Y26" s="39"/>
    </row>
    <row r="27" spans="2:25" ht="12" customHeight="1" x14ac:dyDescent="0.55000000000000004">
      <c r="B27" s="25" t="s">
        <v>7</v>
      </c>
      <c r="C27" s="75">
        <v>25</v>
      </c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customHeight="1" x14ac:dyDescent="0.55000000000000004">
      <c r="B28" s="25" t="s">
        <v>67</v>
      </c>
      <c r="C28" s="75">
        <v>26</v>
      </c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80"/>
      <c r="R28" s="215"/>
      <c r="S28" s="239"/>
      <c r="T28" s="229"/>
      <c r="U28" s="230"/>
      <c r="V28" s="231"/>
      <c r="W28" s="14"/>
      <c r="X28" s="39"/>
      <c r="Y28" s="39"/>
    </row>
    <row r="29" spans="2:25" ht="12" customHeight="1" x14ac:dyDescent="0.55000000000000004">
      <c r="B29" s="25" t="s">
        <v>70</v>
      </c>
      <c r="C29" s="75">
        <v>27</v>
      </c>
      <c r="D29" s="101"/>
      <c r="E29" s="50"/>
      <c r="F29" s="90"/>
      <c r="G29" s="101"/>
      <c r="H29" s="104"/>
      <c r="I29" s="89"/>
      <c r="J29" s="253"/>
      <c r="K29" s="238"/>
      <c r="L29" s="215"/>
      <c r="M29" s="239"/>
      <c r="N29" s="229"/>
      <c r="O29" s="230"/>
      <c r="P29" s="231"/>
      <c r="Q29" s="73"/>
      <c r="R29" s="215"/>
      <c r="S29" s="239"/>
      <c r="T29" s="229"/>
      <c r="U29" s="230"/>
      <c r="V29" s="231"/>
      <c r="W29" s="14"/>
      <c r="X29" s="39"/>
      <c r="Y29" s="39"/>
    </row>
    <row r="30" spans="2:25" ht="12" customHeight="1" thickBot="1" x14ac:dyDescent="0.6">
      <c r="B30" s="115" t="s">
        <v>71</v>
      </c>
      <c r="C30" s="116">
        <v>28</v>
      </c>
      <c r="D30" s="98"/>
      <c r="E30" s="117"/>
      <c r="F30" s="120"/>
      <c r="G30" s="22"/>
      <c r="H30" s="68"/>
      <c r="I30" s="119"/>
      <c r="J30" s="249"/>
      <c r="K30" s="233"/>
      <c r="L30" s="236"/>
      <c r="M30" s="237"/>
      <c r="N30" s="232"/>
      <c r="O30" s="234"/>
      <c r="P30" s="235"/>
      <c r="Q30" s="121"/>
      <c r="R30" s="236"/>
      <c r="S30" s="237"/>
      <c r="T30" s="232"/>
      <c r="U30" s="234"/>
      <c r="V30" s="235"/>
      <c r="W30" s="14"/>
      <c r="X30" s="39"/>
      <c r="Y30" s="39"/>
    </row>
    <row r="31" spans="2:25" ht="12" customHeight="1" thickBot="1" x14ac:dyDescent="0.6">
      <c r="B31" s="379" t="s">
        <v>30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1"/>
      <c r="W31" s="14"/>
      <c r="X31" s="39"/>
      <c r="Y31" s="39"/>
    </row>
    <row r="32" spans="2:25" ht="12" customHeight="1" x14ac:dyDescent="0.55000000000000004">
      <c r="B32" s="27" t="s">
        <v>6</v>
      </c>
      <c r="C32" s="75">
        <v>1</v>
      </c>
      <c r="D32" s="101"/>
      <c r="E32" s="50"/>
      <c r="F32" s="90"/>
      <c r="G32" s="101"/>
      <c r="H32" s="50"/>
      <c r="I32" s="89"/>
      <c r="J32" s="283"/>
      <c r="K32" s="264"/>
      <c r="L32" s="260"/>
      <c r="M32" s="261"/>
      <c r="N32" s="218"/>
      <c r="O32" s="219"/>
      <c r="P32" s="220"/>
      <c r="Q32" s="73"/>
      <c r="R32" s="260"/>
      <c r="S32" s="261"/>
      <c r="T32" s="218"/>
      <c r="U32" s="219"/>
      <c r="V32" s="220"/>
      <c r="W32" s="14"/>
      <c r="X32" s="39"/>
      <c r="Y32" s="39"/>
    </row>
    <row r="33" spans="1:25" ht="12" customHeight="1" x14ac:dyDescent="0.55000000000000004">
      <c r="B33" s="25" t="s">
        <v>7</v>
      </c>
      <c r="C33" s="75">
        <v>2</v>
      </c>
      <c r="D33" s="101"/>
      <c r="E33" s="50"/>
      <c r="F33" s="90"/>
      <c r="G33" s="101"/>
      <c r="H33" s="104"/>
      <c r="I33" s="89"/>
      <c r="J33" s="253"/>
      <c r="K33" s="238"/>
      <c r="L33" s="215"/>
      <c r="M33" s="239"/>
      <c r="N33" s="229"/>
      <c r="O33" s="230"/>
      <c r="P33" s="231"/>
      <c r="Q33" s="73"/>
      <c r="R33" s="215"/>
      <c r="S33" s="239"/>
      <c r="T33" s="229"/>
      <c r="U33" s="230"/>
      <c r="V33" s="231"/>
      <c r="W33" s="14"/>
      <c r="X33" s="39"/>
      <c r="Y33" s="39"/>
    </row>
    <row r="34" spans="1:25" ht="12" customHeight="1" x14ac:dyDescent="0.55000000000000004">
      <c r="B34" s="25" t="s">
        <v>67</v>
      </c>
      <c r="C34" s="75">
        <v>3</v>
      </c>
      <c r="D34" s="101"/>
      <c r="E34" s="50"/>
      <c r="F34" s="90"/>
      <c r="G34" s="101"/>
      <c r="H34" s="104"/>
      <c r="I34" s="89"/>
      <c r="J34" s="253"/>
      <c r="K34" s="238"/>
      <c r="L34" s="215"/>
      <c r="M34" s="239"/>
      <c r="N34" s="229"/>
      <c r="O34" s="230"/>
      <c r="P34" s="231"/>
      <c r="Q34" s="80"/>
      <c r="R34" s="215"/>
      <c r="S34" s="239"/>
      <c r="T34" s="229"/>
      <c r="U34" s="230"/>
      <c r="V34" s="231"/>
      <c r="W34" s="14"/>
      <c r="X34" s="39"/>
      <c r="Y34" s="39"/>
    </row>
    <row r="35" spans="1:25" ht="12" customHeight="1" x14ac:dyDescent="0.55000000000000004">
      <c r="B35" s="25" t="s">
        <v>70</v>
      </c>
      <c r="C35" s="75">
        <v>4</v>
      </c>
      <c r="D35" s="101"/>
      <c r="E35" s="50"/>
      <c r="F35" s="90"/>
      <c r="G35" s="101"/>
      <c r="H35" s="104"/>
      <c r="I35" s="89"/>
      <c r="J35" s="253"/>
      <c r="K35" s="238"/>
      <c r="L35" s="215"/>
      <c r="M35" s="239"/>
      <c r="N35" s="229"/>
      <c r="O35" s="230"/>
      <c r="P35" s="231"/>
      <c r="Q35" s="73"/>
      <c r="R35" s="215"/>
      <c r="S35" s="239"/>
      <c r="T35" s="229"/>
      <c r="U35" s="230"/>
      <c r="V35" s="231"/>
      <c r="W35" s="14"/>
      <c r="X35" s="39"/>
      <c r="Y35" s="39"/>
    </row>
    <row r="36" spans="1:25" ht="12" customHeight="1" thickBot="1" x14ac:dyDescent="0.6">
      <c r="B36" s="115" t="s">
        <v>71</v>
      </c>
      <c r="C36" s="116">
        <v>5</v>
      </c>
      <c r="D36" s="98"/>
      <c r="E36" s="117"/>
      <c r="F36" s="120"/>
      <c r="G36" s="22"/>
      <c r="H36" s="68"/>
      <c r="I36" s="119"/>
      <c r="J36" s="249"/>
      <c r="K36" s="233"/>
      <c r="L36" s="236"/>
      <c r="M36" s="237"/>
      <c r="N36" s="232"/>
      <c r="O36" s="234"/>
      <c r="P36" s="235"/>
      <c r="Q36" s="121"/>
      <c r="R36" s="236"/>
      <c r="S36" s="237"/>
      <c r="T36" s="232"/>
      <c r="U36" s="234"/>
      <c r="V36" s="235"/>
      <c r="W36" s="14"/>
      <c r="X36" s="39"/>
      <c r="Y36" s="39"/>
    </row>
    <row r="37" spans="1:25" ht="12" customHeight="1" thickBot="1" x14ac:dyDescent="0.6">
      <c r="B37" s="376" t="s">
        <v>79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8"/>
      <c r="W37" s="14"/>
      <c r="X37" s="39"/>
      <c r="Y37" s="39"/>
    </row>
    <row r="38" spans="1:25" ht="12.75" customHeight="1" thickBot="1" x14ac:dyDescent="0.6">
      <c r="B38" s="265" t="s">
        <v>75</v>
      </c>
      <c r="C38" s="266"/>
      <c r="D38" s="85">
        <f t="shared" ref="D38:I38" si="0">SUM(D7:D36)-D9-D13-D18-D23-D28-D34</f>
        <v>0</v>
      </c>
      <c r="E38" s="96">
        <f t="shared" si="0"/>
        <v>0</v>
      </c>
      <c r="F38" s="91">
        <f t="shared" si="0"/>
        <v>0</v>
      </c>
      <c r="G38" s="85">
        <f t="shared" si="0"/>
        <v>0</v>
      </c>
      <c r="H38" s="96">
        <f t="shared" si="0"/>
        <v>0</v>
      </c>
      <c r="I38" s="91">
        <f t="shared" si="0"/>
        <v>0</v>
      </c>
      <c r="J38" s="301">
        <f>SUM(J10:K36)-J9-J13-J18-J23-J28-J34</f>
        <v>0</v>
      </c>
      <c r="K38" s="267"/>
      <c r="L38" s="262">
        <f>SUM(L7:M36)-L9-L13-L18-L23-L28-L34</f>
        <v>0</v>
      </c>
      <c r="M38" s="263"/>
      <c r="N38" s="262">
        <f>SUM(N7:P36)-N9-N13-N18-N23-N28-N34</f>
        <v>0</v>
      </c>
      <c r="O38" s="267"/>
      <c r="P38" s="268"/>
      <c r="Q38" s="81">
        <f>SUM(Q7:Q36)-Q9-Q13-Q18-Q23-Q28-Q34</f>
        <v>0</v>
      </c>
      <c r="R38" s="262">
        <f>SUM(R10:S36)-R9-R13-R18-R23-R28-R34</f>
        <v>0</v>
      </c>
      <c r="S38" s="263"/>
      <c r="T38" s="262">
        <f>SUM(T10:V36)-T9-T13-T18-T23-T28-T34</f>
        <v>0</v>
      </c>
      <c r="U38" s="267"/>
      <c r="V38" s="268"/>
      <c r="W38" s="15"/>
    </row>
    <row r="39" spans="1:25" ht="12.75" customHeight="1" thickBot="1" x14ac:dyDescent="0.6">
      <c r="B39" s="265" t="s">
        <v>69</v>
      </c>
      <c r="C39" s="266"/>
      <c r="D39" s="85">
        <f t="shared" ref="D39:J39" si="1">D9+D13+D18+D23+D28+D34</f>
        <v>0</v>
      </c>
      <c r="E39" s="96">
        <f t="shared" si="1"/>
        <v>0</v>
      </c>
      <c r="F39" s="91">
        <f t="shared" si="1"/>
        <v>0</v>
      </c>
      <c r="G39" s="85">
        <f t="shared" si="1"/>
        <v>0</v>
      </c>
      <c r="H39" s="96">
        <f t="shared" si="1"/>
        <v>0</v>
      </c>
      <c r="I39" s="91">
        <f t="shared" si="1"/>
        <v>0</v>
      </c>
      <c r="J39" s="301">
        <f t="shared" si="1"/>
        <v>0</v>
      </c>
      <c r="K39" s="267"/>
      <c r="L39" s="262">
        <f>L9+L13+L18+L23+L28+L34</f>
        <v>0</v>
      </c>
      <c r="M39" s="263"/>
      <c r="N39" s="262">
        <f>N9+N13+N18+N23+N28+N34</f>
        <v>0</v>
      </c>
      <c r="O39" s="267"/>
      <c r="P39" s="268"/>
      <c r="Q39" s="81">
        <f>Q9+Q13+Q18+Q23+Q28+Q34</f>
        <v>0</v>
      </c>
      <c r="R39" s="262">
        <f>R9+R13+R18+R23+R28+R34</f>
        <v>0</v>
      </c>
      <c r="S39" s="263"/>
      <c r="T39" s="262">
        <f>T9+T13+T18+T23+T28+T34</f>
        <v>0</v>
      </c>
      <c r="U39" s="267"/>
      <c r="V39" s="268"/>
      <c r="W39" s="15"/>
    </row>
    <row r="40" spans="1:25" s="7" customFormat="1" ht="9.75" customHeight="1" thickBot="1" x14ac:dyDescent="0.6"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6"/>
      <c r="S40" s="30"/>
      <c r="T40" s="30"/>
      <c r="U40" s="30"/>
      <c r="V40" s="30"/>
      <c r="W40" s="6"/>
      <c r="X40" s="6"/>
      <c r="Y40" s="6"/>
    </row>
    <row r="41" spans="1:25" ht="30.75" customHeight="1" thickBot="1" x14ac:dyDescent="0.6">
      <c r="A41" s="298" t="s">
        <v>65</v>
      </c>
      <c r="B41" s="298"/>
      <c r="C41" s="298"/>
      <c r="D41" s="298"/>
      <c r="E41" s="298"/>
      <c r="F41" s="299" t="s">
        <v>18</v>
      </c>
      <c r="G41" s="300"/>
      <c r="H41" s="70" t="s">
        <v>13</v>
      </c>
      <c r="I41" s="256" t="s">
        <v>15</v>
      </c>
      <c r="J41" s="302"/>
      <c r="K41" s="256" t="s">
        <v>14</v>
      </c>
      <c r="L41" s="257"/>
      <c r="M41" s="258" t="s">
        <v>24</v>
      </c>
      <c r="N41" s="259"/>
      <c r="O41" s="38"/>
      <c r="Q41" s="297" t="s">
        <v>51</v>
      </c>
      <c r="R41" s="297"/>
      <c r="S41" s="297"/>
      <c r="T41" s="297"/>
      <c r="U41" s="297"/>
      <c r="V41" s="297"/>
      <c r="W41" s="297"/>
      <c r="X41" s="297"/>
      <c r="Y41" s="297"/>
    </row>
    <row r="42" spans="1:25" x14ac:dyDescent="0.55000000000000004">
      <c r="A42" s="271" t="s">
        <v>9</v>
      </c>
      <c r="B42" s="272"/>
      <c r="C42" s="272"/>
      <c r="D42" s="272"/>
      <c r="E42" s="272"/>
      <c r="F42" s="254">
        <f>D38+G38+J38+Q38</f>
        <v>0</v>
      </c>
      <c r="G42" s="255"/>
      <c r="H42" s="76">
        <f>IF($S$3="Régime général",1.65,1.75)</f>
        <v>1.65</v>
      </c>
      <c r="I42" s="316">
        <f>+IF($S$3="Régime général",1.75,1.85)</f>
        <v>1.75</v>
      </c>
      <c r="J42" s="322"/>
      <c r="K42" s="316">
        <f>+IF($S$3="Régime général",1.85,1.95)</f>
        <v>1.85</v>
      </c>
      <c r="L42" s="323"/>
      <c r="M42" s="324">
        <f>+IF(($L$3="QF&lt;750"),($F42*$H42),((IF($L$3="750&lt;QF&lt;1300",$F42*$I42,$F42*$K42))))</f>
        <v>0</v>
      </c>
      <c r="N42" s="318"/>
      <c r="O42" s="71"/>
      <c r="P42" s="43"/>
      <c r="Q42" s="297"/>
      <c r="R42" s="297"/>
      <c r="S42" s="297"/>
      <c r="T42" s="297"/>
      <c r="U42" s="297"/>
      <c r="V42" s="297"/>
      <c r="W42" s="297"/>
      <c r="X42" s="297"/>
      <c r="Y42" s="297"/>
    </row>
    <row r="43" spans="1:25" ht="15" customHeight="1" x14ac:dyDescent="0.55000000000000004">
      <c r="A43" s="271" t="s">
        <v>11</v>
      </c>
      <c r="B43" s="272"/>
      <c r="C43" s="272"/>
      <c r="D43" s="272"/>
      <c r="E43" s="272"/>
      <c r="F43" s="254">
        <f>E38+H38+L38+R38</f>
        <v>0</v>
      </c>
      <c r="G43" s="255"/>
      <c r="H43" s="394">
        <f>IF($S$3="Régime général",6.92,7.97)</f>
        <v>6.92</v>
      </c>
      <c r="I43" s="395">
        <f>+IF($S$3="Régime général",7.02,8.07)</f>
        <v>7.02</v>
      </c>
      <c r="J43" s="396"/>
      <c r="K43" s="395">
        <f>+IF($S$3="Régime général",7.12,8.17)</f>
        <v>7.12</v>
      </c>
      <c r="L43" s="397"/>
      <c r="M43" s="312">
        <f>+IF(($L$3="QF&lt;750"),($F43*$H43),((IF($L$3="750&lt;QF&lt;1300",$F43*$I43,$F43*$K43))))</f>
        <v>0</v>
      </c>
      <c r="N43" s="306"/>
      <c r="O43" s="71"/>
      <c r="P43" s="43"/>
      <c r="Q43" s="297" t="s">
        <v>23</v>
      </c>
      <c r="R43" s="297"/>
      <c r="S43" s="297"/>
      <c r="T43" s="297"/>
      <c r="U43" s="297"/>
      <c r="V43" s="297"/>
      <c r="W43" s="297"/>
      <c r="X43" s="297"/>
      <c r="Y43" s="297"/>
    </row>
    <row r="44" spans="1:25" ht="15.75" customHeight="1" thickBot="1" x14ac:dyDescent="0.6">
      <c r="A44" s="271" t="s">
        <v>12</v>
      </c>
      <c r="B44" s="272"/>
      <c r="C44" s="272"/>
      <c r="D44" s="272"/>
      <c r="E44" s="272"/>
      <c r="F44" s="254">
        <f>F38+I38+N38+T38</f>
        <v>0</v>
      </c>
      <c r="G44" s="255"/>
      <c r="H44" s="398">
        <f>IF($S$3="Régime général",3.3,3.5)</f>
        <v>3.3</v>
      </c>
      <c r="I44" s="399">
        <f>+IF($S$3="Régime général",3.5,3.7)</f>
        <v>3.5</v>
      </c>
      <c r="J44" s="400"/>
      <c r="K44" s="399">
        <f>+IF($S$3="Régime général",3.7,3.9)</f>
        <v>3.7</v>
      </c>
      <c r="L44" s="401"/>
      <c r="M44" s="321">
        <f>+IF(($L$3="QF&lt;750"),($F44*$H44),((IF($L$3="750&lt;QF&lt;1300",$F44*$I44,$F44*$K44))))</f>
        <v>0</v>
      </c>
      <c r="N44" s="309"/>
      <c r="O44" s="71"/>
      <c r="P44" s="43"/>
    </row>
    <row r="45" spans="1:25" ht="3" customHeight="1" x14ac:dyDescent="0.55000000000000004">
      <c r="A45" s="18"/>
      <c r="B45" s="19"/>
      <c r="C45" s="18"/>
      <c r="D45" s="18"/>
      <c r="E45" s="18"/>
      <c r="F45" s="18"/>
      <c r="G45" s="18"/>
      <c r="H45" s="402"/>
      <c r="I45" s="402"/>
      <c r="J45" s="402"/>
      <c r="K45" s="402"/>
      <c r="L45" s="402"/>
      <c r="M45" s="36"/>
      <c r="N45" s="2"/>
      <c r="O45" s="2"/>
      <c r="P45" s="43"/>
      <c r="Q45" s="43"/>
      <c r="R45" s="43"/>
      <c r="S45" s="43"/>
      <c r="T45" s="43"/>
      <c r="U45" s="43"/>
      <c r="V45" s="43"/>
      <c r="W45" s="43"/>
      <c r="X45" s="43"/>
    </row>
    <row r="46" spans="1:25" ht="14.7" thickBot="1" x14ac:dyDescent="0.6">
      <c r="A46" s="46" t="s">
        <v>16</v>
      </c>
      <c r="B46" s="46"/>
      <c r="C46" s="46"/>
      <c r="D46" s="46"/>
      <c r="E46" s="32"/>
      <c r="F46" s="18"/>
      <c r="G46" s="18"/>
      <c r="H46" s="402"/>
      <c r="I46" s="402"/>
      <c r="J46" s="402"/>
      <c r="K46" s="402"/>
      <c r="L46" s="402"/>
      <c r="M46" s="36"/>
      <c r="N46" s="17"/>
      <c r="O46" s="17"/>
      <c r="P46" s="43"/>
      <c r="Q46" s="43"/>
      <c r="R46" s="43"/>
      <c r="S46" s="43"/>
      <c r="T46" s="43"/>
      <c r="U46" s="43"/>
      <c r="V46" s="43"/>
      <c r="W46" s="43"/>
      <c r="X46" s="43"/>
    </row>
    <row r="47" spans="1:25" x14ac:dyDescent="0.55000000000000004">
      <c r="A47" s="271" t="s">
        <v>66</v>
      </c>
      <c r="B47" s="272"/>
      <c r="C47" s="272"/>
      <c r="D47" s="272"/>
      <c r="E47" s="272"/>
      <c r="F47" s="254">
        <f>D39+G39+J39+Q39</f>
        <v>0</v>
      </c>
      <c r="G47" s="255"/>
      <c r="H47" s="403">
        <f>IF($S$3="Régime général",3.6,4)</f>
        <v>3.6</v>
      </c>
      <c r="I47" s="404">
        <f>IF($S$3="Régime général",4,4.4)</f>
        <v>4</v>
      </c>
      <c r="J47" s="404"/>
      <c r="K47" s="404">
        <f>IF($S$3="Régime général",4.4,4.8)</f>
        <v>4.4000000000000004</v>
      </c>
      <c r="L47" s="405"/>
      <c r="M47" s="317">
        <f>+IF(($L$3="QF&lt;750"),($F47*$H47),((IF($L$3="750&lt;QF&lt;1300",$F47*$I47,$F47*$K47))))</f>
        <v>0</v>
      </c>
      <c r="N47" s="318"/>
      <c r="O47" s="17"/>
      <c r="P47" s="43"/>
      <c r="Q47" s="43"/>
      <c r="R47" s="43"/>
      <c r="S47" s="43"/>
      <c r="T47" s="43"/>
      <c r="U47" s="43"/>
      <c r="V47" s="43"/>
      <c r="W47" s="43"/>
      <c r="X47" s="43"/>
    </row>
    <row r="48" spans="1:25" x14ac:dyDescent="0.55000000000000004">
      <c r="A48" s="271" t="s">
        <v>11</v>
      </c>
      <c r="B48" s="272"/>
      <c r="C48" s="272"/>
      <c r="D48" s="272"/>
      <c r="E48" s="272"/>
      <c r="F48" s="254">
        <f>E39+H39+L39+R39</f>
        <v>0</v>
      </c>
      <c r="G48" s="255"/>
      <c r="H48" s="406">
        <f>IF($S$3="Régime général",6.62,6.82)</f>
        <v>6.62</v>
      </c>
      <c r="I48" s="407">
        <f>+IF($S$3="Régime général",6.82,7.02)</f>
        <v>6.82</v>
      </c>
      <c r="J48" s="407"/>
      <c r="K48" s="407">
        <f>+IF($S$3="Régime général",7.02,7.22)</f>
        <v>7.02</v>
      </c>
      <c r="L48" s="395"/>
      <c r="M48" s="305">
        <f>+IF(($L$3="QF&lt;750"),($F48*$H48),((IF($L$3="750&lt;QF&lt;1300",$F48*$I48,$F48*$K48))))</f>
        <v>0</v>
      </c>
      <c r="N48" s="306"/>
      <c r="O48" s="37"/>
      <c r="Q48" s="1"/>
      <c r="R48" s="296"/>
      <c r="S48" s="296"/>
      <c r="T48" s="296"/>
      <c r="U48" s="296"/>
      <c r="V48" s="71"/>
    </row>
    <row r="49" spans="1:25" ht="14.7" thickBot="1" x14ac:dyDescent="0.6">
      <c r="A49" s="31" t="s">
        <v>10</v>
      </c>
      <c r="B49" s="33"/>
      <c r="C49" s="34"/>
      <c r="D49" s="34"/>
      <c r="E49" s="34"/>
      <c r="F49" s="254">
        <f>F39+I39+N39+T39</f>
        <v>0</v>
      </c>
      <c r="G49" s="255"/>
      <c r="H49" s="78">
        <f>IF($S$3="Régime général",5.25,5.75)</f>
        <v>5.25</v>
      </c>
      <c r="I49" s="269">
        <f>+IF($S$3="Régime général",5.75,6.25)</f>
        <v>5.75</v>
      </c>
      <c r="J49" s="270"/>
      <c r="K49" s="269">
        <f>+IF($S$3="Régime général",6.25,6.75)</f>
        <v>6.25</v>
      </c>
      <c r="L49" s="307"/>
      <c r="M49" s="308">
        <f>+IF(($L$3="QF&lt;750"),($F49*$H49),((IF($L$3="750&lt;QF&lt;1300",$F49*$I49,$F49*$K49))))</f>
        <v>0</v>
      </c>
      <c r="N49" s="309"/>
      <c r="O49" s="37"/>
      <c r="Q49" s="1"/>
      <c r="R49" s="14"/>
      <c r="S49" s="14"/>
      <c r="T49" s="14"/>
      <c r="U49" s="14"/>
      <c r="V49" s="14"/>
    </row>
    <row r="50" spans="1:25" ht="9" customHeight="1" thickBot="1" x14ac:dyDescent="0.6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14"/>
      <c r="P50" s="14"/>
      <c r="Q50" s="35"/>
      <c r="R50" s="35"/>
      <c r="S50" s="35"/>
      <c r="T50" s="35"/>
      <c r="U50" s="35"/>
      <c r="V50" s="35"/>
      <c r="W50" s="2"/>
      <c r="X50" s="2"/>
      <c r="Y50" s="37"/>
    </row>
    <row r="51" spans="1:25" ht="15.75" customHeight="1" x14ac:dyDescent="0.55000000000000004">
      <c r="A51" s="11" t="s">
        <v>20</v>
      </c>
      <c r="B51" s="11"/>
      <c r="C51" s="11"/>
      <c r="D51" s="11"/>
      <c r="E51" s="44"/>
      <c r="F51" s="303">
        <v>43612</v>
      </c>
      <c r="G51" s="304"/>
      <c r="H51" s="11"/>
      <c r="I51" s="11"/>
      <c r="J51" s="11"/>
      <c r="K51" s="277" t="s">
        <v>17</v>
      </c>
      <c r="L51" s="277"/>
      <c r="M51" s="279">
        <f>M49+M48+M47+M44+M43+M42</f>
        <v>0</v>
      </c>
      <c r="N51" s="280"/>
      <c r="O51" s="40"/>
      <c r="P51" s="284" t="s">
        <v>19</v>
      </c>
      <c r="Q51" s="284"/>
      <c r="R51" s="286"/>
      <c r="S51" s="287"/>
      <c r="T51" s="45"/>
      <c r="U51" s="290" t="s">
        <v>21</v>
      </c>
      <c r="V51" s="291"/>
      <c r="W51" s="292"/>
      <c r="X51" s="273">
        <f>M51+R51</f>
        <v>0</v>
      </c>
      <c r="Y51" s="274"/>
    </row>
    <row r="52" spans="1:25" ht="15.75" customHeight="1" thickBot="1" x14ac:dyDescent="0.6">
      <c r="A52" s="41" t="s">
        <v>22</v>
      </c>
      <c r="B52" s="42"/>
      <c r="C52" s="41"/>
      <c r="D52" s="41"/>
      <c r="E52" s="41"/>
      <c r="F52" s="41"/>
      <c r="G52" s="41"/>
      <c r="H52" s="11"/>
      <c r="I52" s="11"/>
      <c r="J52" s="11"/>
      <c r="K52" s="278"/>
      <c r="L52" s="278"/>
      <c r="M52" s="281"/>
      <c r="N52" s="282"/>
      <c r="O52" s="40"/>
      <c r="P52" s="285"/>
      <c r="Q52" s="285"/>
      <c r="R52" s="288"/>
      <c r="S52" s="289"/>
      <c r="T52" s="45"/>
      <c r="U52" s="293"/>
      <c r="V52" s="294"/>
      <c r="W52" s="295"/>
      <c r="X52" s="275"/>
      <c r="Y52" s="276"/>
    </row>
    <row r="53" spans="1:25" ht="15" customHeight="1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  <c r="P53" s="14"/>
      <c r="Q53" s="14"/>
      <c r="R53" s="35"/>
      <c r="S53" s="35"/>
      <c r="T53" s="35"/>
      <c r="U53" s="35"/>
      <c r="V53" s="35"/>
      <c r="W53" s="2"/>
      <c r="X53" s="2"/>
      <c r="Y53" s="2"/>
    </row>
    <row r="54" spans="1:25" ht="15.6" x14ac:dyDescent="0.55000000000000004">
      <c r="A54" s="64" t="s">
        <v>56</v>
      </c>
      <c r="B54" s="314" t="s">
        <v>86</v>
      </c>
      <c r="C54" s="314"/>
      <c r="D54" s="314"/>
      <c r="E54" s="314"/>
      <c r="F54" s="9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4"/>
      <c r="R54" s="11"/>
      <c r="S54" s="11"/>
      <c r="T54" s="11"/>
      <c r="U54" s="11"/>
      <c r="V54" s="11"/>
      <c r="W54" s="2"/>
      <c r="X54" s="2"/>
      <c r="Y54" s="2"/>
    </row>
    <row r="55" spans="1:25" ht="15.6" x14ac:dyDescent="0.55000000000000004">
      <c r="A55" s="64" t="s">
        <v>57</v>
      </c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4"/>
      <c r="R55" s="11"/>
      <c r="S55" s="11"/>
      <c r="T55" s="11"/>
      <c r="U55" s="11"/>
      <c r="V55" s="11"/>
      <c r="W55" s="2"/>
      <c r="X55" s="2"/>
      <c r="Y55" s="2"/>
    </row>
    <row r="56" spans="1:25" x14ac:dyDescent="0.55000000000000004"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4"/>
      <c r="R56" s="11"/>
      <c r="S56" s="11"/>
      <c r="T56" s="11"/>
      <c r="U56" s="11"/>
      <c r="V56" s="11"/>
      <c r="W56" s="2"/>
      <c r="X56" s="2"/>
      <c r="Y56" s="2"/>
    </row>
    <row r="57" spans="1:25" x14ac:dyDescent="0.55000000000000004"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"/>
      <c r="R57" s="11"/>
      <c r="S57" s="11"/>
      <c r="T57" s="11"/>
      <c r="U57" s="11"/>
      <c r="V57" s="11"/>
      <c r="W57" s="2"/>
      <c r="X57" s="2"/>
      <c r="Y57" s="2"/>
    </row>
    <row r="58" spans="1:25" x14ac:dyDescent="0.55000000000000004">
      <c r="B58" s="11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4"/>
      <c r="R58" s="11"/>
      <c r="S58" s="11"/>
      <c r="T58" s="11"/>
      <c r="U58" s="11"/>
      <c r="V58" s="11"/>
      <c r="W58" s="2"/>
      <c r="X58" s="2"/>
      <c r="Y58" s="2"/>
    </row>
  </sheetData>
  <mergeCells count="210">
    <mergeCell ref="R29:S29"/>
    <mergeCell ref="L30:M30"/>
    <mergeCell ref="N30:P30"/>
    <mergeCell ref="R30:S30"/>
    <mergeCell ref="R33:S33"/>
    <mergeCell ref="T36:V36"/>
    <mergeCell ref="B31:V31"/>
    <mergeCell ref="J28:K28"/>
    <mergeCell ref="L28:M28"/>
    <mergeCell ref="N28:P28"/>
    <mergeCell ref="R28:S28"/>
    <mergeCell ref="T28:V28"/>
    <mergeCell ref="J29:K29"/>
    <mergeCell ref="L29:M29"/>
    <mergeCell ref="N29:P29"/>
    <mergeCell ref="T29:V29"/>
    <mergeCell ref="J30:K30"/>
    <mergeCell ref="T30:V30"/>
    <mergeCell ref="Q43:Y43"/>
    <mergeCell ref="R48:U48"/>
    <mergeCell ref="J34:K34"/>
    <mergeCell ref="L34:M34"/>
    <mergeCell ref="N34:P34"/>
    <mergeCell ref="R34:S34"/>
    <mergeCell ref="T34:V34"/>
    <mergeCell ref="M43:N43"/>
    <mergeCell ref="N36:P36"/>
    <mergeCell ref="R36:S36"/>
    <mergeCell ref="I43:J43"/>
    <mergeCell ref="K43:L43"/>
    <mergeCell ref="I42:J42"/>
    <mergeCell ref="K42:L42"/>
    <mergeCell ref="T39:V39"/>
    <mergeCell ref="Q41:Y42"/>
    <mergeCell ref="B37:V37"/>
    <mergeCell ref="J35:K35"/>
    <mergeCell ref="A44:E44"/>
    <mergeCell ref="I44:J44"/>
    <mergeCell ref="K44:L44"/>
    <mergeCell ref="F44:G44"/>
    <mergeCell ref="B39:C39"/>
    <mergeCell ref="J39:K39"/>
    <mergeCell ref="X51:Y52"/>
    <mergeCell ref="F49:G49"/>
    <mergeCell ref="I49:J49"/>
    <mergeCell ref="K49:L49"/>
    <mergeCell ref="M49:N49"/>
    <mergeCell ref="U51:W52"/>
    <mergeCell ref="P51:Q52"/>
    <mergeCell ref="R51:S52"/>
    <mergeCell ref="M48:N48"/>
    <mergeCell ref="B54:E54"/>
    <mergeCell ref="A47:E47"/>
    <mergeCell ref="F47:G47"/>
    <mergeCell ref="I47:J47"/>
    <mergeCell ref="F51:G51"/>
    <mergeCell ref="K51:L52"/>
    <mergeCell ref="M51:N52"/>
    <mergeCell ref="A48:E48"/>
    <mergeCell ref="F48:G48"/>
    <mergeCell ref="I48:J48"/>
    <mergeCell ref="K48:L48"/>
    <mergeCell ref="K47:L47"/>
    <mergeCell ref="F42:G42"/>
    <mergeCell ref="M47:N47"/>
    <mergeCell ref="M44:N44"/>
    <mergeCell ref="M42:N42"/>
    <mergeCell ref="A43:E43"/>
    <mergeCell ref="F43:G43"/>
    <mergeCell ref="A41:E41"/>
    <mergeCell ref="F41:G41"/>
    <mergeCell ref="I41:J41"/>
    <mergeCell ref="K41:L41"/>
    <mergeCell ref="M41:N41"/>
    <mergeCell ref="A42:E42"/>
    <mergeCell ref="B38:C38"/>
    <mergeCell ref="J38:K38"/>
    <mergeCell ref="L38:M38"/>
    <mergeCell ref="N38:P38"/>
    <mergeCell ref="N39:P39"/>
    <mergeCell ref="R39:S39"/>
    <mergeCell ref="R38:S38"/>
    <mergeCell ref="T38:V38"/>
    <mergeCell ref="J32:K32"/>
    <mergeCell ref="L32:M32"/>
    <mergeCell ref="N32:P32"/>
    <mergeCell ref="R32:S32"/>
    <mergeCell ref="T32:V32"/>
    <mergeCell ref="J33:K33"/>
    <mergeCell ref="L33:M33"/>
    <mergeCell ref="N33:P33"/>
    <mergeCell ref="T33:V33"/>
    <mergeCell ref="L35:M35"/>
    <mergeCell ref="N35:P35"/>
    <mergeCell ref="R35:S35"/>
    <mergeCell ref="T35:V35"/>
    <mergeCell ref="J36:K36"/>
    <mergeCell ref="L36:M36"/>
    <mergeCell ref="L39:M39"/>
    <mergeCell ref="J26:K26"/>
    <mergeCell ref="L26:M26"/>
    <mergeCell ref="N26:P26"/>
    <mergeCell ref="R26:S26"/>
    <mergeCell ref="T26:V26"/>
    <mergeCell ref="J27:K27"/>
    <mergeCell ref="L27:M27"/>
    <mergeCell ref="N27:P27"/>
    <mergeCell ref="R27:S27"/>
    <mergeCell ref="T27:V27"/>
    <mergeCell ref="J24:K24"/>
    <mergeCell ref="L24:M24"/>
    <mergeCell ref="N24:P24"/>
    <mergeCell ref="R24:S24"/>
    <mergeCell ref="T24:V24"/>
    <mergeCell ref="J25:K25"/>
    <mergeCell ref="N25:P25"/>
    <mergeCell ref="R25:S25"/>
    <mergeCell ref="T25:V25"/>
    <mergeCell ref="J22:K22"/>
    <mergeCell ref="L22:M22"/>
    <mergeCell ref="N22:P22"/>
    <mergeCell ref="R22:S22"/>
    <mergeCell ref="T22:V22"/>
    <mergeCell ref="J23:K23"/>
    <mergeCell ref="L23:M23"/>
    <mergeCell ref="N23:P23"/>
    <mergeCell ref="R23:S23"/>
    <mergeCell ref="T23:V23"/>
    <mergeCell ref="J20:K20"/>
    <mergeCell ref="L20:M20"/>
    <mergeCell ref="N20:P20"/>
    <mergeCell ref="R20:S20"/>
    <mergeCell ref="T20:V20"/>
    <mergeCell ref="J21:K21"/>
    <mergeCell ref="L21:M21"/>
    <mergeCell ref="N21:P21"/>
    <mergeCell ref="R21:S21"/>
    <mergeCell ref="T21:V21"/>
    <mergeCell ref="J18:K18"/>
    <mergeCell ref="L18:M18"/>
    <mergeCell ref="N18:P18"/>
    <mergeCell ref="R18:S18"/>
    <mergeCell ref="T18:V18"/>
    <mergeCell ref="J19:K19"/>
    <mergeCell ref="L19:M19"/>
    <mergeCell ref="N19:P19"/>
    <mergeCell ref="R19:S19"/>
    <mergeCell ref="T19:V19"/>
    <mergeCell ref="J17:K17"/>
    <mergeCell ref="L17:M17"/>
    <mergeCell ref="N17:P17"/>
    <mergeCell ref="R17:S17"/>
    <mergeCell ref="T17:V17"/>
    <mergeCell ref="J14:K14"/>
    <mergeCell ref="L14:M14"/>
    <mergeCell ref="N14:P14"/>
    <mergeCell ref="R14:S14"/>
    <mergeCell ref="T14:V14"/>
    <mergeCell ref="J15:K15"/>
    <mergeCell ref="L15:M15"/>
    <mergeCell ref="N15:P15"/>
    <mergeCell ref="R15:S15"/>
    <mergeCell ref="T15:V15"/>
    <mergeCell ref="D16:V16"/>
    <mergeCell ref="J9:K9"/>
    <mergeCell ref="L9:M9"/>
    <mergeCell ref="N9:P9"/>
    <mergeCell ref="R9:S9"/>
    <mergeCell ref="T13:V13"/>
    <mergeCell ref="J11:K11"/>
    <mergeCell ref="L11:M11"/>
    <mergeCell ref="N11:P11"/>
    <mergeCell ref="R11:S11"/>
    <mergeCell ref="T11:V11"/>
    <mergeCell ref="T9:V9"/>
    <mergeCell ref="J12:K12"/>
    <mergeCell ref="L12:M12"/>
    <mergeCell ref="N12:P12"/>
    <mergeCell ref="R12:S12"/>
    <mergeCell ref="T12:V12"/>
    <mergeCell ref="J13:K13"/>
    <mergeCell ref="L13:M13"/>
    <mergeCell ref="N13:P13"/>
    <mergeCell ref="R13:S13"/>
    <mergeCell ref="B10:V10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G1:K1"/>
    <mergeCell ref="L1:O1"/>
    <mergeCell ref="E3:G3"/>
    <mergeCell ref="L3:O3"/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</mergeCells>
  <phoneticPr fontId="0" type="noConversion"/>
  <dataValidations count="3">
    <dataValidation type="list" allowBlank="1" showInputMessage="1" showErrorMessage="1" sqref="L1:O1" xr:uid="{00000000-0002-0000-0A00-000000000000}">
      <formula1>Mois</formula1>
    </dataValidation>
    <dataValidation type="list" allowBlank="1" showInputMessage="1" showErrorMessage="1" sqref="L3:O3" xr:uid="{00000000-0002-0000-0A00-000001000000}">
      <formula1>$B$3:$B$5</formula1>
    </dataValidation>
    <dataValidation type="list" allowBlank="1" showInputMessage="1" showErrorMessage="1" sqref="S3:V3" xr:uid="{00000000-0002-0000-0A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83" orientation="landscape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3"/>
  <dimension ref="A1:C12"/>
  <sheetViews>
    <sheetView workbookViewId="0">
      <selection activeCell="B13" sqref="B13"/>
    </sheetView>
  </sheetViews>
  <sheetFormatPr baseColWidth="10" defaultRowHeight="14.4" x14ac:dyDescent="0.55000000000000004"/>
  <sheetData>
    <row r="1" spans="1:3" x14ac:dyDescent="0.55000000000000004">
      <c r="A1" t="s">
        <v>25</v>
      </c>
      <c r="C1" t="s">
        <v>72</v>
      </c>
    </row>
    <row r="2" spans="1:3" x14ac:dyDescent="0.55000000000000004">
      <c r="A2" t="s">
        <v>26</v>
      </c>
      <c r="C2" t="s">
        <v>74</v>
      </c>
    </row>
    <row r="3" spans="1:3" x14ac:dyDescent="0.55000000000000004">
      <c r="A3" t="s">
        <v>27</v>
      </c>
    </row>
    <row r="4" spans="1:3" x14ac:dyDescent="0.55000000000000004">
      <c r="A4" t="s">
        <v>28</v>
      </c>
    </row>
    <row r="5" spans="1:3" x14ac:dyDescent="0.55000000000000004">
      <c r="A5" t="s">
        <v>29</v>
      </c>
    </row>
    <row r="6" spans="1:3" x14ac:dyDescent="0.55000000000000004">
      <c r="A6" t="s">
        <v>44</v>
      </c>
    </row>
    <row r="7" spans="1:3" x14ac:dyDescent="0.55000000000000004">
      <c r="A7" t="s">
        <v>30</v>
      </c>
    </row>
    <row r="8" spans="1:3" x14ac:dyDescent="0.55000000000000004">
      <c r="A8" t="s">
        <v>31</v>
      </c>
    </row>
    <row r="9" spans="1:3" x14ac:dyDescent="0.55000000000000004">
      <c r="A9" t="s">
        <v>4</v>
      </c>
    </row>
    <row r="10" spans="1:3" x14ac:dyDescent="0.55000000000000004">
      <c r="A10" t="s">
        <v>32</v>
      </c>
    </row>
    <row r="11" spans="1:3" x14ac:dyDescent="0.55000000000000004">
      <c r="A11" t="s">
        <v>33</v>
      </c>
    </row>
    <row r="12" spans="1:3" x14ac:dyDescent="0.55000000000000004">
      <c r="A12" t="s">
        <v>34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Z52"/>
  <sheetViews>
    <sheetView showGridLines="0" showZeros="0" zoomScaleNormal="100" workbookViewId="0">
      <selection activeCell="G49" sqref="G49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4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customHeight="1" x14ac:dyDescent="0.55000000000000004">
      <c r="B7" s="23" t="s">
        <v>6</v>
      </c>
      <c r="C7" s="24">
        <v>3</v>
      </c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customHeight="1" x14ac:dyDescent="0.55000000000000004">
      <c r="B8" s="25" t="s">
        <v>7</v>
      </c>
      <c r="C8" s="26">
        <v>4</v>
      </c>
      <c r="D8" s="100"/>
      <c r="E8" s="104"/>
      <c r="F8" s="102"/>
      <c r="G8" s="100"/>
      <c r="H8" s="104"/>
      <c r="I8" s="102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customHeight="1" x14ac:dyDescent="0.55000000000000004">
      <c r="B9" s="74" t="s">
        <v>67</v>
      </c>
      <c r="C9" s="26">
        <v>5</v>
      </c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customHeight="1" x14ac:dyDescent="0.55000000000000004">
      <c r="B10" s="27" t="s">
        <v>5</v>
      </c>
      <c r="C10" s="26">
        <v>6</v>
      </c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29"/>
      <c r="O10" s="230"/>
      <c r="P10" s="231"/>
      <c r="Q10" s="49"/>
      <c r="R10" s="215"/>
      <c r="S10" s="239"/>
      <c r="T10" s="229"/>
      <c r="U10" s="230"/>
      <c r="V10" s="231"/>
      <c r="W10" s="14"/>
    </row>
    <row r="11" spans="2:26" ht="12" customHeight="1" thickBot="1" x14ac:dyDescent="0.6">
      <c r="B11" s="115" t="s">
        <v>8</v>
      </c>
      <c r="C11" s="116">
        <v>7</v>
      </c>
      <c r="D11" s="22"/>
      <c r="E11" s="117"/>
      <c r="F11" s="69"/>
      <c r="G11" s="98"/>
      <c r="H11" s="117"/>
      <c r="I11" s="69"/>
      <c r="J11" s="249"/>
      <c r="K11" s="234"/>
      <c r="L11" s="232"/>
      <c r="M11" s="233"/>
      <c r="N11" s="232"/>
      <c r="O11" s="234"/>
      <c r="P11" s="235"/>
      <c r="Q11" s="121"/>
      <c r="R11" s="236"/>
      <c r="S11" s="237"/>
      <c r="T11" s="232"/>
      <c r="U11" s="234"/>
      <c r="V11" s="235"/>
      <c r="W11" s="14"/>
    </row>
    <row r="12" spans="2:26" ht="12" customHeight="1" x14ac:dyDescent="0.55000000000000004">
      <c r="B12" s="27" t="s">
        <v>6</v>
      </c>
      <c r="C12" s="75">
        <v>10</v>
      </c>
      <c r="D12" s="101"/>
      <c r="E12" s="50"/>
      <c r="F12" s="92"/>
      <c r="G12" s="101"/>
      <c r="H12" s="50"/>
      <c r="I12" s="92"/>
      <c r="J12" s="283"/>
      <c r="K12" s="219"/>
      <c r="L12" s="218"/>
      <c r="M12" s="264"/>
      <c r="N12" s="218"/>
      <c r="O12" s="219"/>
      <c r="P12" s="220"/>
      <c r="Q12" s="73"/>
      <c r="R12" s="260"/>
      <c r="S12" s="261"/>
      <c r="T12" s="218"/>
      <c r="U12" s="219"/>
      <c r="V12" s="220"/>
      <c r="W12" s="14"/>
    </row>
    <row r="13" spans="2:26" ht="12" customHeight="1" x14ac:dyDescent="0.55000000000000004">
      <c r="B13" s="25" t="s">
        <v>7</v>
      </c>
      <c r="C13" s="26">
        <v>11</v>
      </c>
      <c r="D13" s="100"/>
      <c r="E13" s="104"/>
      <c r="F13" s="102"/>
      <c r="G13" s="100"/>
      <c r="H13" s="104"/>
      <c r="I13" s="102"/>
      <c r="J13" s="253"/>
      <c r="K13" s="230"/>
      <c r="L13" s="229"/>
      <c r="M13" s="238"/>
      <c r="N13" s="229"/>
      <c r="O13" s="230"/>
      <c r="P13" s="231"/>
      <c r="Q13" s="49"/>
      <c r="R13" s="215"/>
      <c r="S13" s="239"/>
      <c r="T13" s="229"/>
      <c r="U13" s="230"/>
      <c r="V13" s="231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12</v>
      </c>
      <c r="D14" s="101"/>
      <c r="E14" s="50"/>
      <c r="F14" s="92"/>
      <c r="G14" s="101"/>
      <c r="H14" s="50"/>
      <c r="I14" s="92"/>
      <c r="J14" s="253"/>
      <c r="K14" s="230"/>
      <c r="L14" s="229"/>
      <c r="M14" s="238"/>
      <c r="N14" s="218"/>
      <c r="O14" s="219"/>
      <c r="P14" s="220"/>
      <c r="Q14" s="73"/>
      <c r="R14" s="215"/>
      <c r="S14" s="239"/>
      <c r="T14" s="218"/>
      <c r="U14" s="219"/>
      <c r="V14" s="220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13</v>
      </c>
      <c r="D15" s="100"/>
      <c r="E15" s="104"/>
      <c r="F15" s="102"/>
      <c r="G15" s="100"/>
      <c r="H15" s="104"/>
      <c r="I15" s="102"/>
      <c r="J15" s="253"/>
      <c r="K15" s="230"/>
      <c r="L15" s="229"/>
      <c r="M15" s="238"/>
      <c r="N15" s="229"/>
      <c r="O15" s="230"/>
      <c r="P15" s="231"/>
      <c r="Q15" s="49"/>
      <c r="R15" s="215"/>
      <c r="S15" s="239"/>
      <c r="T15" s="229"/>
      <c r="U15" s="230"/>
      <c r="V15" s="231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14</v>
      </c>
      <c r="D16" s="98"/>
      <c r="E16" s="117"/>
      <c r="F16" s="69"/>
      <c r="G16" s="98"/>
      <c r="H16" s="117"/>
      <c r="I16" s="69"/>
      <c r="J16" s="249"/>
      <c r="K16" s="234"/>
      <c r="L16" s="232"/>
      <c r="M16" s="233"/>
      <c r="N16" s="232"/>
      <c r="O16" s="234"/>
      <c r="P16" s="235"/>
      <c r="Q16" s="121"/>
      <c r="R16" s="236"/>
      <c r="S16" s="237"/>
      <c r="T16" s="232"/>
      <c r="U16" s="234"/>
      <c r="V16" s="235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17</v>
      </c>
      <c r="D17" s="101"/>
      <c r="E17" s="50"/>
      <c r="F17" s="92"/>
      <c r="G17" s="101"/>
      <c r="H17" s="50"/>
      <c r="I17" s="92"/>
      <c r="J17" s="283"/>
      <c r="K17" s="219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20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18</v>
      </c>
      <c r="D18" s="100"/>
      <c r="E18" s="104"/>
      <c r="F18" s="102"/>
      <c r="G18" s="100"/>
      <c r="H18" s="104"/>
      <c r="I18" s="102"/>
      <c r="J18" s="253"/>
      <c r="K18" s="230"/>
      <c r="L18" s="229"/>
      <c r="M18" s="238"/>
      <c r="N18" s="229"/>
      <c r="O18" s="230"/>
      <c r="P18" s="231"/>
      <c r="Q18" s="49"/>
      <c r="R18" s="215"/>
      <c r="S18" s="239"/>
      <c r="T18" s="229"/>
      <c r="U18" s="230"/>
      <c r="V18" s="231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19</v>
      </c>
      <c r="D19" s="101"/>
      <c r="E19" s="50"/>
      <c r="F19" s="92"/>
      <c r="G19" s="101"/>
      <c r="H19" s="50"/>
      <c r="I19" s="92"/>
      <c r="J19" s="253"/>
      <c r="K19" s="230"/>
      <c r="L19" s="229"/>
      <c r="M19" s="238"/>
      <c r="N19" s="229"/>
      <c r="O19" s="230"/>
      <c r="P19" s="231"/>
      <c r="Q19" s="73"/>
      <c r="R19" s="215"/>
      <c r="S19" s="239"/>
      <c r="T19" s="229"/>
      <c r="U19" s="230"/>
      <c r="V19" s="231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20</v>
      </c>
      <c r="D20" s="101"/>
      <c r="E20" s="50"/>
      <c r="F20" s="92"/>
      <c r="G20" s="101"/>
      <c r="H20" s="50"/>
      <c r="I20" s="92"/>
      <c r="J20" s="253"/>
      <c r="K20" s="230"/>
      <c r="L20" s="229"/>
      <c r="M20" s="238"/>
      <c r="N20" s="229"/>
      <c r="O20" s="230"/>
      <c r="P20" s="231"/>
      <c r="Q20" s="73"/>
      <c r="R20" s="215"/>
      <c r="S20" s="239"/>
      <c r="T20" s="229"/>
      <c r="U20" s="230"/>
      <c r="V20" s="231"/>
      <c r="W20" s="14"/>
      <c r="X20" s="39"/>
      <c r="Y20" s="39"/>
    </row>
    <row r="21" spans="2:25" ht="12" customHeight="1" thickBot="1" x14ac:dyDescent="0.6">
      <c r="B21" s="115" t="s">
        <v>71</v>
      </c>
      <c r="C21" s="116">
        <v>21</v>
      </c>
      <c r="D21" s="98"/>
      <c r="E21" s="117"/>
      <c r="F21" s="69"/>
      <c r="G21" s="98"/>
      <c r="H21" s="117"/>
      <c r="I21" s="69"/>
      <c r="J21" s="249"/>
      <c r="K21" s="234"/>
      <c r="L21" s="232"/>
      <c r="M21" s="233"/>
      <c r="N21" s="232"/>
      <c r="O21" s="234"/>
      <c r="P21" s="235"/>
      <c r="Q21" s="121"/>
      <c r="R21" s="236"/>
      <c r="S21" s="237"/>
      <c r="T21" s="232"/>
      <c r="U21" s="234"/>
      <c r="V21" s="235"/>
      <c r="W21" s="14"/>
      <c r="X21" s="39"/>
      <c r="Y21" s="39"/>
    </row>
    <row r="22" spans="2:25" ht="12" customHeight="1" x14ac:dyDescent="0.55000000000000004">
      <c r="B22" s="27" t="s">
        <v>6</v>
      </c>
      <c r="C22" s="75">
        <v>24</v>
      </c>
      <c r="D22" s="101"/>
      <c r="E22" s="50"/>
      <c r="F22" s="92"/>
      <c r="G22" s="101"/>
      <c r="H22" s="50"/>
      <c r="I22" s="92"/>
      <c r="J22" s="283"/>
      <c r="K22" s="219"/>
      <c r="L22" s="218"/>
      <c r="M22" s="264"/>
      <c r="N22" s="218"/>
      <c r="O22" s="219"/>
      <c r="P22" s="220"/>
      <c r="Q22" s="73"/>
      <c r="R22" s="260"/>
      <c r="S22" s="261"/>
      <c r="T22" s="218"/>
      <c r="U22" s="219"/>
      <c r="V22" s="220"/>
      <c r="W22" s="14"/>
      <c r="X22" s="39"/>
      <c r="Y22" s="39"/>
    </row>
    <row r="23" spans="2:25" ht="12" customHeight="1" x14ac:dyDescent="0.55000000000000004">
      <c r="B23" s="25" t="s">
        <v>7</v>
      </c>
      <c r="C23" s="75">
        <v>25</v>
      </c>
      <c r="D23" s="101"/>
      <c r="E23" s="50"/>
      <c r="F23" s="92"/>
      <c r="G23" s="101"/>
      <c r="H23" s="50"/>
      <c r="I23" s="92"/>
      <c r="J23" s="253"/>
      <c r="K23" s="230"/>
      <c r="L23" s="229"/>
      <c r="M23" s="238"/>
      <c r="N23" s="229"/>
      <c r="O23" s="230"/>
      <c r="P23" s="231"/>
      <c r="Q23" s="73"/>
      <c r="R23" s="215"/>
      <c r="S23" s="239"/>
      <c r="T23" s="229"/>
      <c r="U23" s="230"/>
      <c r="V23" s="231"/>
      <c r="W23" s="14"/>
      <c r="X23" s="39"/>
      <c r="Y23" s="39"/>
    </row>
    <row r="24" spans="2:25" ht="12" customHeight="1" x14ac:dyDescent="0.55000000000000004">
      <c r="B24" s="25" t="s">
        <v>67</v>
      </c>
      <c r="C24" s="75">
        <v>26</v>
      </c>
      <c r="D24" s="101"/>
      <c r="E24" s="50"/>
      <c r="F24" s="92"/>
      <c r="G24" s="101"/>
      <c r="H24" s="50"/>
      <c r="I24" s="92"/>
      <c r="J24" s="253"/>
      <c r="K24" s="230"/>
      <c r="L24" s="229"/>
      <c r="M24" s="238"/>
      <c r="N24" s="229"/>
      <c r="O24" s="230"/>
      <c r="P24" s="231"/>
      <c r="Q24" s="80"/>
      <c r="R24" s="215"/>
      <c r="S24" s="239"/>
      <c r="T24" s="229"/>
      <c r="U24" s="230"/>
      <c r="V24" s="231"/>
      <c r="W24" s="14"/>
      <c r="X24" s="39"/>
      <c r="Y24" s="39"/>
    </row>
    <row r="25" spans="2:25" ht="12" customHeight="1" x14ac:dyDescent="0.55000000000000004">
      <c r="B25" s="25" t="s">
        <v>70</v>
      </c>
      <c r="C25" s="75">
        <v>27</v>
      </c>
      <c r="D25" s="101"/>
      <c r="E25" s="50"/>
      <c r="F25" s="90"/>
      <c r="G25" s="101"/>
      <c r="H25" s="104"/>
      <c r="I25" s="89"/>
      <c r="J25" s="253"/>
      <c r="K25" s="230"/>
      <c r="L25" s="215"/>
      <c r="M25" s="239"/>
      <c r="N25" s="229"/>
      <c r="O25" s="230"/>
      <c r="P25" s="231"/>
      <c r="Q25" s="73"/>
      <c r="R25" s="215"/>
      <c r="S25" s="239"/>
      <c r="T25" s="229"/>
      <c r="U25" s="230"/>
      <c r="V25" s="231"/>
      <c r="W25" s="14"/>
      <c r="X25" s="39"/>
      <c r="Y25" s="39"/>
    </row>
    <row r="26" spans="2:25" ht="12" customHeight="1" thickBot="1" x14ac:dyDescent="0.6">
      <c r="B26" s="115" t="s">
        <v>71</v>
      </c>
      <c r="C26" s="75">
        <v>28</v>
      </c>
      <c r="D26" s="101"/>
      <c r="E26" s="50"/>
      <c r="F26" s="90"/>
      <c r="G26" s="101"/>
      <c r="H26" s="104"/>
      <c r="I26" s="89"/>
      <c r="J26" s="253"/>
      <c r="K26" s="238"/>
      <c r="N26" s="229"/>
      <c r="O26" s="230"/>
      <c r="P26" s="231"/>
      <c r="Q26" s="73"/>
      <c r="R26" s="215"/>
      <c r="S26" s="239"/>
      <c r="T26" s="229"/>
      <c r="U26" s="230"/>
      <c r="V26" s="231"/>
      <c r="W26" s="14"/>
      <c r="X26" s="39"/>
      <c r="Y26" s="39"/>
    </row>
    <row r="27" spans="2:25" ht="12" hidden="1" customHeight="1" x14ac:dyDescent="0.55000000000000004">
      <c r="B27" s="27" t="s">
        <v>6</v>
      </c>
      <c r="C27" s="75"/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73"/>
      <c r="R28" s="215"/>
      <c r="S28" s="239"/>
      <c r="T28" s="229"/>
      <c r="U28" s="230"/>
      <c r="V28" s="231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253"/>
      <c r="K29" s="238"/>
      <c r="L29" s="215"/>
      <c r="M29" s="239"/>
      <c r="N29" s="229"/>
      <c r="O29" s="230"/>
      <c r="P29" s="231"/>
      <c r="Q29" s="80"/>
      <c r="R29" s="215"/>
      <c r="S29" s="239"/>
      <c r="T29" s="229"/>
      <c r="U29" s="230"/>
      <c r="V29" s="231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253"/>
      <c r="K30" s="238"/>
      <c r="L30" s="215"/>
      <c r="M30" s="239"/>
      <c r="N30" s="229"/>
      <c r="O30" s="230"/>
      <c r="P30" s="231"/>
      <c r="Q30" s="73"/>
      <c r="R30" s="215"/>
      <c r="S30" s="239"/>
      <c r="T30" s="229"/>
      <c r="U30" s="230"/>
      <c r="V30" s="231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253"/>
      <c r="K31" s="238"/>
      <c r="L31" s="215"/>
      <c r="M31" s="239"/>
      <c r="N31" s="229"/>
      <c r="O31" s="230"/>
      <c r="P31" s="231"/>
      <c r="Q31" s="73"/>
      <c r="R31" s="215"/>
      <c r="S31" s="239"/>
      <c r="T31" s="229"/>
      <c r="U31" s="230"/>
      <c r="V31" s="231"/>
      <c r="W31" s="14"/>
      <c r="X31" s="39"/>
      <c r="Y31" s="39"/>
    </row>
    <row r="32" spans="2:25" ht="12.75" customHeight="1" thickBot="1" x14ac:dyDescent="0.6">
      <c r="B32" s="265" t="s">
        <v>75</v>
      </c>
      <c r="C32" s="266"/>
      <c r="D32" s="85">
        <f t="shared" ref="D32:I32" si="0">SUM(D7:D31)-D9-D14-D19-D24-D29</f>
        <v>0</v>
      </c>
      <c r="E32" s="96">
        <f t="shared" si="0"/>
        <v>0</v>
      </c>
      <c r="F32" s="91">
        <f t="shared" si="0"/>
        <v>0</v>
      </c>
      <c r="G32" s="85">
        <f t="shared" si="0"/>
        <v>0</v>
      </c>
      <c r="H32" s="96">
        <f t="shared" si="0"/>
        <v>0</v>
      </c>
      <c r="I32" s="91">
        <f t="shared" si="0"/>
        <v>0</v>
      </c>
      <c r="J32" s="301">
        <f>SUM(J7:K31)-J9-J14-J19-J24-J29</f>
        <v>0</v>
      </c>
      <c r="K32" s="267"/>
      <c r="L32" s="262">
        <f>SUM(L7:M31)-L9-L14-L19-L24-L29</f>
        <v>0</v>
      </c>
      <c r="M32" s="263"/>
      <c r="N32" s="262">
        <f>SUM(N7:P31)-N9-N14-N19-N24-N29</f>
        <v>0</v>
      </c>
      <c r="O32" s="267"/>
      <c r="P32" s="268"/>
      <c r="Q32" s="81">
        <f>SUM(Q7:Q31)-Q9-Q14-Q19-Q24-Q29</f>
        <v>0</v>
      </c>
      <c r="R32" s="262">
        <f>SUM(R7:S31)-R9-R14-R19-R24-R29</f>
        <v>0</v>
      </c>
      <c r="S32" s="263"/>
      <c r="T32" s="262">
        <f>SUM(T7:V31)-T9-T14-T19-T24-T29</f>
        <v>0</v>
      </c>
      <c r="U32" s="267"/>
      <c r="V32" s="268"/>
      <c r="W32" s="15"/>
    </row>
    <row r="33" spans="1:25" ht="12.75" customHeight="1" thickBot="1" x14ac:dyDescent="0.6">
      <c r="B33" s="265" t="s">
        <v>69</v>
      </c>
      <c r="C33" s="266"/>
      <c r="D33" s="85">
        <f>D9+D14+D19+D24+D29</f>
        <v>0</v>
      </c>
      <c r="E33" s="96">
        <f t="shared" ref="E33:L33" si="1">E9+E14+E19+E24+E29</f>
        <v>0</v>
      </c>
      <c r="F33" s="91">
        <f t="shared" si="1"/>
        <v>0</v>
      </c>
      <c r="G33" s="85">
        <f t="shared" si="1"/>
        <v>0</v>
      </c>
      <c r="H33" s="96">
        <f t="shared" si="1"/>
        <v>0</v>
      </c>
      <c r="I33" s="91">
        <f t="shared" si="1"/>
        <v>0</v>
      </c>
      <c r="J33" s="301">
        <f t="shared" si="1"/>
        <v>0</v>
      </c>
      <c r="K33" s="267"/>
      <c r="L33" s="262">
        <f t="shared" si="1"/>
        <v>0</v>
      </c>
      <c r="M33" s="263"/>
      <c r="N33" s="262">
        <f>N9+N14+N19+N24+N29</f>
        <v>0</v>
      </c>
      <c r="O33" s="267"/>
      <c r="P33" s="268"/>
      <c r="Q33" s="81">
        <f>Q9+Q14+Q19+Q24+Q29</f>
        <v>0</v>
      </c>
      <c r="R33" s="262">
        <f>R9+R14+R19+R24+R29</f>
        <v>0</v>
      </c>
      <c r="S33" s="263"/>
      <c r="T33" s="262">
        <f>T9+T14+T19+T24+T29</f>
        <v>0</v>
      </c>
      <c r="U33" s="267"/>
      <c r="V33" s="268"/>
      <c r="W33" s="15"/>
    </row>
    <row r="34" spans="1:25" s="7" customFormat="1" ht="9.75" customHeight="1" thickBot="1" x14ac:dyDescent="0.6"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6"/>
      <c r="S34" s="30"/>
      <c r="T34" s="30"/>
      <c r="U34" s="30"/>
      <c r="V34" s="30"/>
      <c r="W34" s="6"/>
      <c r="X34" s="6"/>
      <c r="Y34" s="6"/>
    </row>
    <row r="35" spans="1:25" ht="30.75" customHeight="1" thickBot="1" x14ac:dyDescent="0.6">
      <c r="A35" s="298" t="s">
        <v>65</v>
      </c>
      <c r="B35" s="298"/>
      <c r="C35" s="298"/>
      <c r="D35" s="298"/>
      <c r="E35" s="298"/>
      <c r="F35" s="299" t="s">
        <v>18</v>
      </c>
      <c r="G35" s="300"/>
      <c r="H35" s="70" t="s">
        <v>13</v>
      </c>
      <c r="I35" s="256" t="s">
        <v>15</v>
      </c>
      <c r="J35" s="302"/>
      <c r="K35" s="256" t="s">
        <v>14</v>
      </c>
      <c r="L35" s="257"/>
      <c r="M35" s="258" t="s">
        <v>24</v>
      </c>
      <c r="N35" s="259"/>
      <c r="O35" s="38"/>
      <c r="Q35" s="297" t="s">
        <v>51</v>
      </c>
      <c r="R35" s="297"/>
      <c r="S35" s="297"/>
      <c r="T35" s="297"/>
      <c r="U35" s="297"/>
      <c r="V35" s="297"/>
      <c r="W35" s="297"/>
      <c r="X35" s="297"/>
      <c r="Y35" s="297"/>
    </row>
    <row r="36" spans="1:25" x14ac:dyDescent="0.55000000000000004">
      <c r="A36" s="271" t="s">
        <v>9</v>
      </c>
      <c r="B36" s="272"/>
      <c r="C36" s="272"/>
      <c r="D36" s="272"/>
      <c r="E36" s="272"/>
      <c r="F36" s="254">
        <f>D32+G32+J32+Q32</f>
        <v>0</v>
      </c>
      <c r="G36" s="255"/>
      <c r="H36" s="76">
        <f>IF($S$3="Régime général",1.6,1.7)</f>
        <v>1.6</v>
      </c>
      <c r="I36" s="316">
        <f>+IF($S$3="Régime général",1.7,1.8)</f>
        <v>1.7</v>
      </c>
      <c r="J36" s="322"/>
      <c r="K36" s="316">
        <f>+IF($S$3="Régime général",1.8,1.9)</f>
        <v>1.8</v>
      </c>
      <c r="L36" s="323"/>
      <c r="M36" s="324">
        <f>+IF(($L$3="QF&lt;750"),($F36*$H36),((IF($L$3="750&lt;QF&lt;1300",$F36*$I36,$F36*$K36))))</f>
        <v>0</v>
      </c>
      <c r="N36" s="318"/>
      <c r="O36" s="71"/>
      <c r="P36" s="43"/>
      <c r="Q36" s="297"/>
      <c r="R36" s="297"/>
      <c r="S36" s="297"/>
      <c r="T36" s="297"/>
      <c r="U36" s="297"/>
      <c r="V36" s="297"/>
      <c r="W36" s="297"/>
      <c r="X36" s="297"/>
      <c r="Y36" s="297"/>
    </row>
    <row r="37" spans="1:25" ht="15" customHeight="1" x14ac:dyDescent="0.55000000000000004">
      <c r="A37" s="271" t="s">
        <v>11</v>
      </c>
      <c r="B37" s="272"/>
      <c r="C37" s="272"/>
      <c r="D37" s="272"/>
      <c r="E37" s="272"/>
      <c r="F37" s="254">
        <f>E32+H32+L32+R32</f>
        <v>0</v>
      </c>
      <c r="G37" s="255"/>
      <c r="H37" s="79">
        <f>IF($S$3="Régime général",6.75,7.8)</f>
        <v>6.75</v>
      </c>
      <c r="I37" s="310">
        <f>+IF($S$3="Régime général",6.85,7.9)</f>
        <v>6.85</v>
      </c>
      <c r="J37" s="311"/>
      <c r="K37" s="310">
        <f>+IF($S$3="Régime général",6.95,8)</f>
        <v>6.95</v>
      </c>
      <c r="L37" s="319"/>
      <c r="M37" s="312">
        <f>+IF(($L$3="QF&lt;750"),($F37*$H37),((IF($L$3="750&lt;QF&lt;1300",$F37*$I37,$F37*$K37))))</f>
        <v>0</v>
      </c>
      <c r="N37" s="306"/>
      <c r="O37" s="71"/>
      <c r="P37" s="43"/>
      <c r="Q37" s="297" t="s">
        <v>23</v>
      </c>
      <c r="R37" s="297"/>
      <c r="S37" s="297"/>
      <c r="T37" s="297"/>
      <c r="U37" s="297"/>
      <c r="V37" s="297"/>
      <c r="W37" s="297"/>
      <c r="X37" s="297"/>
      <c r="Y37" s="297"/>
    </row>
    <row r="38" spans="1:25" ht="15.75" customHeight="1" thickBot="1" x14ac:dyDescent="0.6">
      <c r="A38" s="271" t="s">
        <v>12</v>
      </c>
      <c r="B38" s="272"/>
      <c r="C38" s="272"/>
      <c r="D38" s="272"/>
      <c r="E38" s="272"/>
      <c r="F38" s="254">
        <f>F32+I32+N32+T32</f>
        <v>0</v>
      </c>
      <c r="G38" s="255"/>
      <c r="H38" s="78">
        <f>IF($S$3="Régime général",3.2,3.4)</f>
        <v>3.2</v>
      </c>
      <c r="I38" s="269">
        <f>+IF($S$3="Régime général",3.4,3.6)</f>
        <v>3.4</v>
      </c>
      <c r="J38" s="270"/>
      <c r="K38" s="269">
        <f>+IF($S$3="Régime général",3.6,3.8)</f>
        <v>3.6</v>
      </c>
      <c r="L38" s="320"/>
      <c r="M38" s="321">
        <f>+IF(($L$3="QF&lt;750"),($F38*$H38),((IF($L$3="750&lt;QF&lt;1300",$F38*$I38,$F38*$K38))))</f>
        <v>0</v>
      </c>
      <c r="N38" s="309"/>
      <c r="O38" s="71"/>
      <c r="P38" s="43"/>
    </row>
    <row r="39" spans="1:25" ht="3" customHeight="1" x14ac:dyDescent="0.55000000000000004">
      <c r="A39" s="18"/>
      <c r="B39" s="19"/>
      <c r="C39" s="18"/>
      <c r="D39" s="18"/>
      <c r="E39" s="18"/>
      <c r="F39" s="18"/>
      <c r="G39" s="18"/>
      <c r="H39" s="51"/>
      <c r="I39" s="51"/>
      <c r="J39" s="51"/>
      <c r="K39" s="51"/>
      <c r="L39" s="51"/>
      <c r="M39" s="36"/>
      <c r="N39" s="2"/>
      <c r="O39" s="2"/>
      <c r="P39" s="43"/>
      <c r="Q39" s="43"/>
      <c r="R39" s="43"/>
      <c r="S39" s="43"/>
      <c r="T39" s="43"/>
      <c r="U39" s="43"/>
      <c r="V39" s="43"/>
      <c r="W39" s="43"/>
      <c r="X39" s="43"/>
    </row>
    <row r="40" spans="1:25" ht="14.7" thickBot="1" x14ac:dyDescent="0.6">
      <c r="A40" s="46" t="s">
        <v>16</v>
      </c>
      <c r="B40" s="46"/>
      <c r="C40" s="46"/>
      <c r="D40" s="46"/>
      <c r="E40" s="32"/>
      <c r="F40" s="18"/>
      <c r="G40" s="18"/>
      <c r="H40" s="51"/>
      <c r="I40" s="51"/>
      <c r="J40" s="51"/>
      <c r="K40" s="51"/>
      <c r="L40" s="51"/>
      <c r="M40" s="36"/>
      <c r="N40" s="17"/>
      <c r="O40" s="17"/>
      <c r="P40" s="43"/>
      <c r="Q40" s="43"/>
      <c r="R40" s="43"/>
      <c r="S40" s="43"/>
      <c r="T40" s="43"/>
      <c r="U40" s="43"/>
      <c r="V40" s="43"/>
      <c r="W40" s="43"/>
      <c r="X40" s="43"/>
    </row>
    <row r="41" spans="1:25" x14ac:dyDescent="0.55000000000000004">
      <c r="A41" s="271" t="s">
        <v>66</v>
      </c>
      <c r="B41" s="272"/>
      <c r="C41" s="272"/>
      <c r="D41" s="272"/>
      <c r="E41" s="272"/>
      <c r="F41" s="254">
        <f>D33+G33+J33+Q33</f>
        <v>0</v>
      </c>
      <c r="G41" s="255"/>
      <c r="H41" s="83">
        <f>IF($S$3="Régime général",3.4,3.8)</f>
        <v>3.4</v>
      </c>
      <c r="I41" s="315">
        <f>IF($S$3="Régime général",3.8,4.2)</f>
        <v>3.8</v>
      </c>
      <c r="J41" s="315"/>
      <c r="K41" s="315">
        <f>IF($S$3="Régime général",4.2,4.6)</f>
        <v>4.2</v>
      </c>
      <c r="L41" s="316"/>
      <c r="M41" s="317">
        <f>+IF(($L$3="QF&lt;750"),($F41*$H41),((IF($L$3="750&lt;QF&lt;1300",$F41*$I41,$F41*$K41))))</f>
        <v>0</v>
      </c>
      <c r="N41" s="318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71" t="s">
        <v>11</v>
      </c>
      <c r="B42" s="272"/>
      <c r="C42" s="272"/>
      <c r="D42" s="272"/>
      <c r="E42" s="272"/>
      <c r="F42" s="254">
        <f>E33+H33+L33+R33</f>
        <v>0</v>
      </c>
      <c r="G42" s="255"/>
      <c r="H42" s="84">
        <f>IF($S$3="Régime général",6.45,6.65)</f>
        <v>6.45</v>
      </c>
      <c r="I42" s="313">
        <f>+IF($S$3="Régime général",6.65,6.85)</f>
        <v>6.65</v>
      </c>
      <c r="J42" s="313"/>
      <c r="K42" s="313">
        <f>+IF($S$3="Régime général",6.85,7.05)</f>
        <v>6.85</v>
      </c>
      <c r="L42" s="310"/>
      <c r="M42" s="305">
        <f>+IF(($L$3="QF&lt;750"),($F42*$H42),((IF($L$3="750&lt;QF&lt;1300",$F42*$I42,$F42*$K42))))</f>
        <v>0</v>
      </c>
      <c r="N42" s="306"/>
      <c r="O42" s="37"/>
      <c r="Q42" s="1"/>
      <c r="R42" s="296"/>
      <c r="S42" s="296"/>
      <c r="T42" s="296"/>
      <c r="U42" s="296"/>
      <c r="V42" s="71"/>
    </row>
    <row r="43" spans="1:25" ht="14.7" thickBot="1" x14ac:dyDescent="0.6">
      <c r="A43" s="31" t="s">
        <v>10</v>
      </c>
      <c r="B43" s="33"/>
      <c r="C43" s="34"/>
      <c r="D43" s="34"/>
      <c r="E43" s="34"/>
      <c r="F43" s="254">
        <f>F33+I33+N33+T33</f>
        <v>0</v>
      </c>
      <c r="G43" s="255"/>
      <c r="H43" s="78">
        <f>IF($S$3="Régime général",5,5.5)</f>
        <v>5</v>
      </c>
      <c r="I43" s="269">
        <f>+IF($S$3="Régime général",5.5,6)</f>
        <v>5.5</v>
      </c>
      <c r="J43" s="270"/>
      <c r="K43" s="269">
        <f>+IF($S$3="Régime général",6,6.5)</f>
        <v>6</v>
      </c>
      <c r="L43" s="307"/>
      <c r="M43" s="308">
        <f>+IF(($L$3="QF&lt;750"),($F43*$H43),((IF($L$3="750&lt;QF&lt;1300",$F43*$I43,$F43*$K43))))</f>
        <v>0</v>
      </c>
      <c r="N43" s="309"/>
      <c r="O43" s="37"/>
      <c r="Q43" s="1"/>
      <c r="R43" s="14"/>
      <c r="S43" s="14"/>
      <c r="T43" s="14"/>
      <c r="U43" s="14"/>
      <c r="V43" s="14"/>
    </row>
    <row r="44" spans="1:25" ht="9" customHeight="1" thickBot="1" x14ac:dyDescent="0.6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14"/>
      <c r="P44" s="14"/>
      <c r="Q44" s="35"/>
      <c r="R44" s="35"/>
      <c r="S44" s="35"/>
      <c r="T44" s="35"/>
      <c r="U44" s="35"/>
      <c r="V44" s="35"/>
      <c r="W44" s="2"/>
      <c r="X44" s="2"/>
      <c r="Y44" s="37"/>
    </row>
    <row r="45" spans="1:25" ht="15.75" customHeight="1" x14ac:dyDescent="0.55000000000000004">
      <c r="A45" s="11" t="s">
        <v>20</v>
      </c>
      <c r="B45" s="11"/>
      <c r="C45" s="11"/>
      <c r="D45" s="11"/>
      <c r="E45" s="44"/>
      <c r="F45" s="303">
        <v>42979</v>
      </c>
      <c r="G45" s="304"/>
      <c r="H45" s="11"/>
      <c r="I45" s="11"/>
      <c r="J45" s="11"/>
      <c r="K45" s="277" t="s">
        <v>17</v>
      </c>
      <c r="L45" s="277"/>
      <c r="M45" s="279">
        <f>M43+M42+M41+M38+M37+M36</f>
        <v>0</v>
      </c>
      <c r="N45" s="280"/>
      <c r="O45" s="40"/>
      <c r="P45" s="284" t="s">
        <v>19</v>
      </c>
      <c r="Q45" s="284"/>
      <c r="R45" s="286"/>
      <c r="S45" s="287"/>
      <c r="T45" s="45"/>
      <c r="U45" s="290" t="s">
        <v>21</v>
      </c>
      <c r="V45" s="291"/>
      <c r="W45" s="292"/>
      <c r="X45" s="273">
        <f>M45+R45</f>
        <v>0</v>
      </c>
      <c r="Y45" s="274"/>
    </row>
    <row r="46" spans="1:25" ht="15.75" customHeight="1" thickBot="1" x14ac:dyDescent="0.6">
      <c r="A46" s="41" t="s">
        <v>22</v>
      </c>
      <c r="B46" s="42"/>
      <c r="C46" s="41"/>
      <c r="D46" s="41"/>
      <c r="E46" s="41"/>
      <c r="F46" s="41"/>
      <c r="G46" s="41"/>
      <c r="H46" s="11"/>
      <c r="I46" s="11"/>
      <c r="J46" s="11"/>
      <c r="K46" s="278"/>
      <c r="L46" s="278"/>
      <c r="M46" s="281"/>
      <c r="N46" s="282"/>
      <c r="O46" s="40"/>
      <c r="P46" s="285"/>
      <c r="Q46" s="285"/>
      <c r="R46" s="288"/>
      <c r="S46" s="289"/>
      <c r="T46" s="45"/>
      <c r="U46" s="293"/>
      <c r="V46" s="294"/>
      <c r="W46" s="295"/>
      <c r="X46" s="275"/>
      <c r="Y46" s="276"/>
    </row>
    <row r="47" spans="1:25" ht="15" customHeight="1" x14ac:dyDescent="0.55000000000000004"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  <c r="P47" s="14"/>
      <c r="Q47" s="14"/>
      <c r="R47" s="35"/>
      <c r="S47" s="35"/>
      <c r="T47" s="35"/>
      <c r="U47" s="35"/>
      <c r="V47" s="35"/>
      <c r="W47" s="2"/>
      <c r="X47" s="2"/>
      <c r="Y47" s="2"/>
    </row>
    <row r="48" spans="1:25" ht="15.6" x14ac:dyDescent="0.55000000000000004">
      <c r="A48" s="64" t="s">
        <v>56</v>
      </c>
      <c r="B48" s="314" t="s">
        <v>80</v>
      </c>
      <c r="C48" s="314"/>
      <c r="D48" s="314"/>
      <c r="E48" s="314"/>
      <c r="F48" s="9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1:25" ht="15.6" x14ac:dyDescent="0.55000000000000004">
      <c r="A49" s="64" t="s">
        <v>57</v>
      </c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</sheetData>
  <mergeCells count="196">
    <mergeCell ref="B48:E48"/>
    <mergeCell ref="J31:K31"/>
    <mergeCell ref="L31:M31"/>
    <mergeCell ref="N31:P31"/>
    <mergeCell ref="A41:E41"/>
    <mergeCell ref="F41:G41"/>
    <mergeCell ref="I41:J41"/>
    <mergeCell ref="K41:L41"/>
    <mergeCell ref="L32:M32"/>
    <mergeCell ref="M41:N41"/>
    <mergeCell ref="N33:P33"/>
    <mergeCell ref="K37:L37"/>
    <mergeCell ref="A38:E38"/>
    <mergeCell ref="F38:G38"/>
    <mergeCell ref="K38:L38"/>
    <mergeCell ref="M38:N38"/>
    <mergeCell ref="A37:E37"/>
    <mergeCell ref="F37:G37"/>
    <mergeCell ref="I36:J36"/>
    <mergeCell ref="K36:L36"/>
    <mergeCell ref="M36:N36"/>
    <mergeCell ref="A42:E42"/>
    <mergeCell ref="F42:G42"/>
    <mergeCell ref="F45:G45"/>
    <mergeCell ref="M42:N42"/>
    <mergeCell ref="J15:K15"/>
    <mergeCell ref="F43:G43"/>
    <mergeCell ref="I43:J43"/>
    <mergeCell ref="K43:L43"/>
    <mergeCell ref="M43:N43"/>
    <mergeCell ref="J18:K18"/>
    <mergeCell ref="J16:K16"/>
    <mergeCell ref="I37:J37"/>
    <mergeCell ref="N20:P20"/>
    <mergeCell ref="N19:P19"/>
    <mergeCell ref="N23:P23"/>
    <mergeCell ref="N22:P22"/>
    <mergeCell ref="L24:M24"/>
    <mergeCell ref="N32:P32"/>
    <mergeCell ref="J30:K30"/>
    <mergeCell ref="M37:N37"/>
    <mergeCell ref="L19:M19"/>
    <mergeCell ref="L20:M20"/>
    <mergeCell ref="L21:M21"/>
    <mergeCell ref="N21:P21"/>
    <mergeCell ref="I42:J42"/>
    <mergeCell ref="K42:L42"/>
    <mergeCell ref="A35:E35"/>
    <mergeCell ref="F35:G35"/>
    <mergeCell ref="J32:K32"/>
    <mergeCell ref="B33:C33"/>
    <mergeCell ref="I35:J35"/>
    <mergeCell ref="J28:K28"/>
    <mergeCell ref="J33:K33"/>
    <mergeCell ref="J22:K22"/>
    <mergeCell ref="J23:K23"/>
    <mergeCell ref="J25:K25"/>
    <mergeCell ref="J26:K26"/>
    <mergeCell ref="J24:K24"/>
    <mergeCell ref="I38:J38"/>
    <mergeCell ref="L33:M33"/>
    <mergeCell ref="A36:E36"/>
    <mergeCell ref="X45:Y46"/>
    <mergeCell ref="L9:M9"/>
    <mergeCell ref="L14:M14"/>
    <mergeCell ref="K45:L46"/>
    <mergeCell ref="M45:N46"/>
    <mergeCell ref="J17:K17"/>
    <mergeCell ref="P45:Q46"/>
    <mergeCell ref="R45:S46"/>
    <mergeCell ref="U45:W46"/>
    <mergeCell ref="R42:U42"/>
    <mergeCell ref="Q37:Y37"/>
    <mergeCell ref="R14:S14"/>
    <mergeCell ref="N30:P30"/>
    <mergeCell ref="R32:S32"/>
    <mergeCell ref="Q35:Y36"/>
    <mergeCell ref="N25:P25"/>
    <mergeCell ref="N12:P12"/>
    <mergeCell ref="R12:S12"/>
    <mergeCell ref="J12:K12"/>
    <mergeCell ref="L12:M12"/>
    <mergeCell ref="T23:V23"/>
    <mergeCell ref="T12:V12"/>
    <mergeCell ref="L13:M13"/>
    <mergeCell ref="B32:C32"/>
    <mergeCell ref="T29:V29"/>
    <mergeCell ref="N28:P28"/>
    <mergeCell ref="T25:V25"/>
    <mergeCell ref="T33:V33"/>
    <mergeCell ref="T32:V32"/>
    <mergeCell ref="R30:S30"/>
    <mergeCell ref="N26:P26"/>
    <mergeCell ref="T27:V27"/>
    <mergeCell ref="L30:M30"/>
    <mergeCell ref="T30:V30"/>
    <mergeCell ref="J27:K27"/>
    <mergeCell ref="L27:M27"/>
    <mergeCell ref="N27:P27"/>
    <mergeCell ref="R27:S27"/>
    <mergeCell ref="R28:S28"/>
    <mergeCell ref="T28:V28"/>
    <mergeCell ref="R31:S31"/>
    <mergeCell ref="T31:V31"/>
    <mergeCell ref="L28:M28"/>
    <mergeCell ref="L29:M29"/>
    <mergeCell ref="N15:P15"/>
    <mergeCell ref="T13:V13"/>
    <mergeCell ref="T15:V15"/>
    <mergeCell ref="T14:V14"/>
    <mergeCell ref="L15:M15"/>
    <mergeCell ref="R13:S13"/>
    <mergeCell ref="J13:K13"/>
    <mergeCell ref="J14:K14"/>
    <mergeCell ref="T16:V16"/>
    <mergeCell ref="R20:S20"/>
    <mergeCell ref="T20:V20"/>
    <mergeCell ref="T19:V19"/>
    <mergeCell ref="R19:S19"/>
    <mergeCell ref="T17:V17"/>
    <mergeCell ref="L18:M18"/>
    <mergeCell ref="N18:P18"/>
    <mergeCell ref="L17:M17"/>
    <mergeCell ref="R18:S18"/>
    <mergeCell ref="T18:V18"/>
    <mergeCell ref="N17:P17"/>
    <mergeCell ref="R17:S17"/>
    <mergeCell ref="L16:M16"/>
    <mergeCell ref="J19:K19"/>
    <mergeCell ref="J20:K20"/>
    <mergeCell ref="N16:P16"/>
    <mergeCell ref="F36:G36"/>
    <mergeCell ref="N29:P29"/>
    <mergeCell ref="R29:S29"/>
    <mergeCell ref="J29:K29"/>
    <mergeCell ref="T24:V24"/>
    <mergeCell ref="K35:L35"/>
    <mergeCell ref="M35:N35"/>
    <mergeCell ref="R24:S24"/>
    <mergeCell ref="T21:V21"/>
    <mergeCell ref="R21:S21"/>
    <mergeCell ref="R22:S22"/>
    <mergeCell ref="R23:S23"/>
    <mergeCell ref="R33:S33"/>
    <mergeCell ref="R25:S25"/>
    <mergeCell ref="R26:S26"/>
    <mergeCell ref="T22:V22"/>
    <mergeCell ref="L25:M25"/>
    <mergeCell ref="L22:M22"/>
    <mergeCell ref="L23:M23"/>
    <mergeCell ref="N24:P24"/>
    <mergeCell ref="J21:K21"/>
    <mergeCell ref="T26:V26"/>
    <mergeCell ref="J11:K11"/>
    <mergeCell ref="J7:K7"/>
    <mergeCell ref="L7:M7"/>
    <mergeCell ref="D5:F5"/>
    <mergeCell ref="G5:I5"/>
    <mergeCell ref="J6:K6"/>
    <mergeCell ref="R16:S16"/>
    <mergeCell ref="R15:S15"/>
    <mergeCell ref="N14:P14"/>
    <mergeCell ref="J10:K10"/>
    <mergeCell ref="J9:K9"/>
    <mergeCell ref="J8:K8"/>
    <mergeCell ref="N13:P13"/>
    <mergeCell ref="L8:M8"/>
    <mergeCell ref="N8:P8"/>
    <mergeCell ref="R8:S8"/>
    <mergeCell ref="X5:Y5"/>
    <mergeCell ref="L6:M6"/>
    <mergeCell ref="N6:P6"/>
    <mergeCell ref="R6:S6"/>
    <mergeCell ref="T6:V6"/>
    <mergeCell ref="J5:P5"/>
    <mergeCell ref="Q5:V5"/>
    <mergeCell ref="G1:K1"/>
    <mergeCell ref="L1:O1"/>
    <mergeCell ref="E3:G3"/>
    <mergeCell ref="L3:O3"/>
    <mergeCell ref="T8:V8"/>
    <mergeCell ref="N9:P9"/>
    <mergeCell ref="S3:V3"/>
    <mergeCell ref="N7:P7"/>
    <mergeCell ref="R7:S7"/>
    <mergeCell ref="T7:V7"/>
    <mergeCell ref="T10:V10"/>
    <mergeCell ref="L11:M11"/>
    <mergeCell ref="N11:P11"/>
    <mergeCell ref="R11:S11"/>
    <mergeCell ref="T11:V11"/>
    <mergeCell ref="L10:M10"/>
    <mergeCell ref="N10:P10"/>
    <mergeCell ref="R10:S10"/>
    <mergeCell ref="R9:S9"/>
    <mergeCell ref="T9:V9"/>
  </mergeCells>
  <phoneticPr fontId="0" type="noConversion"/>
  <dataValidations count="3">
    <dataValidation type="list" allowBlank="1" showInputMessage="1" showErrorMessage="1" sqref="S3:V3" xr:uid="{00000000-0002-0000-0100-000000000000}">
      <formula1>$B$1:$B$2</formula1>
    </dataValidation>
    <dataValidation type="list" allowBlank="1" showInputMessage="1" showErrorMessage="1" sqref="L3:O3" xr:uid="{00000000-0002-0000-0100-000001000000}">
      <formula1>$B$3:$B$5</formula1>
    </dataValidation>
    <dataValidation type="list" allowBlank="1" showInputMessage="1" showErrorMessage="1" sqref="L1:O1" xr:uid="{00000000-0002-0000-0100-000002000000}">
      <formula1>"MOIS A SELECTIONNER,JANVIER,FEVRIER,MARS,AVRIL,MAI,JUIN,JUILLET,AOÛT,SEPTEMBRE,OCTOBRE,NOVEMBRE,DECEMBRE"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9" orientation="landscape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2"/>
  <sheetViews>
    <sheetView showGridLines="0" showZeros="0" topLeftCell="A32" zoomScaleNormal="100" workbookViewId="0">
      <selection activeCell="B22" sqref="B22:V22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32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customHeight="1" x14ac:dyDescent="0.55000000000000004">
      <c r="B7" s="23" t="s">
        <v>6</v>
      </c>
      <c r="C7" s="24">
        <v>1</v>
      </c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customHeight="1" x14ac:dyDescent="0.55000000000000004">
      <c r="B8" s="25" t="s">
        <v>7</v>
      </c>
      <c r="C8" s="26">
        <v>2</v>
      </c>
      <c r="D8" s="100"/>
      <c r="E8" s="104"/>
      <c r="F8" s="102"/>
      <c r="G8" s="100"/>
      <c r="H8" s="104"/>
      <c r="I8" s="102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customHeight="1" x14ac:dyDescent="0.55000000000000004">
      <c r="B9" s="74" t="s">
        <v>67</v>
      </c>
      <c r="C9" s="26">
        <v>3</v>
      </c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customHeight="1" x14ac:dyDescent="0.55000000000000004">
      <c r="B10" s="27" t="s">
        <v>5</v>
      </c>
      <c r="C10" s="26">
        <v>4</v>
      </c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29"/>
      <c r="O10" s="230"/>
      <c r="P10" s="231"/>
      <c r="Q10" s="49"/>
      <c r="R10" s="215"/>
      <c r="S10" s="239"/>
      <c r="T10" s="229"/>
      <c r="U10" s="230"/>
      <c r="V10" s="231"/>
      <c r="W10" s="14"/>
    </row>
    <row r="11" spans="2:26" ht="12" customHeight="1" thickBot="1" x14ac:dyDescent="0.6">
      <c r="B11" s="115" t="s">
        <v>8</v>
      </c>
      <c r="C11" s="116">
        <v>5</v>
      </c>
      <c r="D11" s="98"/>
      <c r="E11" s="117"/>
      <c r="F11" s="69"/>
      <c r="G11" s="98"/>
      <c r="H11" s="117"/>
      <c r="I11" s="69"/>
      <c r="J11" s="249"/>
      <c r="K11" s="234"/>
      <c r="L11" s="232"/>
      <c r="M11" s="233"/>
      <c r="N11" s="232"/>
      <c r="O11" s="234"/>
      <c r="P11" s="235"/>
      <c r="Q11" s="121"/>
      <c r="R11" s="236"/>
      <c r="S11" s="237"/>
      <c r="T11" s="232"/>
      <c r="U11" s="234"/>
      <c r="V11" s="235"/>
      <c r="W11" s="14"/>
    </row>
    <row r="12" spans="2:26" ht="12" customHeight="1" x14ac:dyDescent="0.55000000000000004">
      <c r="B12" s="27" t="s">
        <v>6</v>
      </c>
      <c r="C12" s="75">
        <v>8</v>
      </c>
      <c r="D12" s="101"/>
      <c r="E12" s="50"/>
      <c r="F12" s="92"/>
      <c r="G12" s="101"/>
      <c r="H12" s="50"/>
      <c r="I12" s="92"/>
      <c r="J12" s="283"/>
      <c r="K12" s="219"/>
      <c r="L12" s="218"/>
      <c r="M12" s="264"/>
      <c r="N12" s="218"/>
      <c r="O12" s="219"/>
      <c r="P12" s="220"/>
      <c r="Q12" s="73"/>
      <c r="R12" s="260"/>
      <c r="S12" s="261"/>
      <c r="T12" s="218"/>
      <c r="U12" s="219"/>
      <c r="V12" s="220"/>
      <c r="W12" s="14"/>
    </row>
    <row r="13" spans="2:26" ht="12" customHeight="1" x14ac:dyDescent="0.55000000000000004">
      <c r="B13" s="25" t="s">
        <v>7</v>
      </c>
      <c r="C13" s="26">
        <v>9</v>
      </c>
      <c r="D13" s="100"/>
      <c r="E13" s="104"/>
      <c r="F13" s="102"/>
      <c r="G13" s="100"/>
      <c r="H13" s="104"/>
      <c r="I13" s="102"/>
      <c r="J13" s="253"/>
      <c r="K13" s="230"/>
      <c r="L13" s="229"/>
      <c r="M13" s="238"/>
      <c r="N13" s="229"/>
      <c r="O13" s="230"/>
      <c r="P13" s="231"/>
      <c r="Q13" s="49"/>
      <c r="R13" s="215"/>
      <c r="S13" s="239"/>
      <c r="T13" s="229"/>
      <c r="U13" s="230"/>
      <c r="V13" s="231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10</v>
      </c>
      <c r="D14" s="101"/>
      <c r="E14" s="50"/>
      <c r="F14" s="92"/>
      <c r="G14" s="101"/>
      <c r="H14" s="50"/>
      <c r="I14" s="92"/>
      <c r="J14" s="253"/>
      <c r="K14" s="230"/>
      <c r="L14" s="229"/>
      <c r="M14" s="238"/>
      <c r="N14" s="218"/>
      <c r="O14" s="219"/>
      <c r="P14" s="220"/>
      <c r="Q14" s="73"/>
      <c r="R14" s="215"/>
      <c r="S14" s="239"/>
      <c r="T14" s="218"/>
      <c r="U14" s="219"/>
      <c r="V14" s="220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11</v>
      </c>
      <c r="D15" s="100"/>
      <c r="E15" s="104"/>
      <c r="F15" s="102"/>
      <c r="G15" s="100"/>
      <c r="H15" s="104"/>
      <c r="I15" s="102"/>
      <c r="J15" s="253"/>
      <c r="K15" s="230"/>
      <c r="L15" s="229"/>
      <c r="M15" s="238"/>
      <c r="N15" s="229"/>
      <c r="O15" s="230"/>
      <c r="P15" s="231"/>
      <c r="Q15" s="49"/>
      <c r="R15" s="215"/>
      <c r="S15" s="239"/>
      <c r="T15" s="229"/>
      <c r="U15" s="230"/>
      <c r="V15" s="231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12</v>
      </c>
      <c r="D16" s="98"/>
      <c r="E16" s="117"/>
      <c r="F16" s="69"/>
      <c r="G16" s="98"/>
      <c r="H16" s="117"/>
      <c r="I16" s="69"/>
      <c r="J16" s="249"/>
      <c r="K16" s="234"/>
      <c r="L16" s="232"/>
      <c r="M16" s="233"/>
      <c r="N16" s="232"/>
      <c r="O16" s="234"/>
      <c r="P16" s="235"/>
      <c r="Q16" s="121"/>
      <c r="R16" s="236"/>
      <c r="S16" s="237"/>
      <c r="T16" s="232"/>
      <c r="U16" s="234"/>
      <c r="V16" s="235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15</v>
      </c>
      <c r="D17" s="101"/>
      <c r="E17" s="50"/>
      <c r="F17" s="92"/>
      <c r="G17" s="101"/>
      <c r="H17" s="50"/>
      <c r="I17" s="92"/>
      <c r="J17" s="283"/>
      <c r="K17" s="219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20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16</v>
      </c>
      <c r="D18" s="100"/>
      <c r="E18" s="104"/>
      <c r="F18" s="102"/>
      <c r="G18" s="100"/>
      <c r="H18" s="104"/>
      <c r="I18" s="102"/>
      <c r="J18" s="253"/>
      <c r="K18" s="230"/>
      <c r="L18" s="229"/>
      <c r="M18" s="238"/>
      <c r="N18" s="229"/>
      <c r="O18" s="230"/>
      <c r="P18" s="231"/>
      <c r="Q18" s="49"/>
      <c r="R18" s="215"/>
      <c r="S18" s="239"/>
      <c r="T18" s="229"/>
      <c r="U18" s="230"/>
      <c r="V18" s="231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17</v>
      </c>
      <c r="D19" s="101"/>
      <c r="E19" s="50"/>
      <c r="F19" s="92"/>
      <c r="G19" s="101"/>
      <c r="H19" s="50"/>
      <c r="I19" s="92"/>
      <c r="J19" s="253"/>
      <c r="K19" s="230"/>
      <c r="L19" s="229"/>
      <c r="M19" s="238"/>
      <c r="N19" s="229"/>
      <c r="O19" s="230"/>
      <c r="P19" s="231"/>
      <c r="Q19" s="73"/>
      <c r="R19" s="215"/>
      <c r="S19" s="239"/>
      <c r="T19" s="229"/>
      <c r="U19" s="230"/>
      <c r="V19" s="231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18</v>
      </c>
      <c r="D20" s="101"/>
      <c r="E20" s="50"/>
      <c r="F20" s="92"/>
      <c r="G20" s="101"/>
      <c r="H20" s="50"/>
      <c r="I20" s="92"/>
      <c r="J20" s="253"/>
      <c r="K20" s="230"/>
      <c r="L20" s="229"/>
      <c r="M20" s="238"/>
      <c r="N20" s="229"/>
      <c r="O20" s="230"/>
      <c r="P20" s="231"/>
      <c r="Q20" s="73"/>
      <c r="R20" s="215"/>
      <c r="S20" s="239"/>
      <c r="T20" s="229"/>
      <c r="U20" s="230"/>
      <c r="V20" s="231"/>
      <c r="W20" s="14"/>
      <c r="X20" s="39"/>
      <c r="Y20" s="39"/>
    </row>
    <row r="21" spans="2:25" ht="12" customHeight="1" thickBot="1" x14ac:dyDescent="0.6">
      <c r="B21" s="107" t="s">
        <v>71</v>
      </c>
      <c r="C21" s="108">
        <v>19</v>
      </c>
      <c r="D21" s="109"/>
      <c r="E21" s="54"/>
      <c r="F21" s="110"/>
      <c r="G21" s="109"/>
      <c r="H21" s="54"/>
      <c r="I21" s="110"/>
      <c r="J21" s="331"/>
      <c r="K21" s="329"/>
      <c r="L21" s="328"/>
      <c r="M21" s="332"/>
      <c r="N21" s="328"/>
      <c r="O21" s="329"/>
      <c r="P21" s="330"/>
      <c r="Q21" s="93"/>
      <c r="R21" s="333"/>
      <c r="S21" s="334"/>
      <c r="T21" s="328"/>
      <c r="U21" s="329"/>
      <c r="V21" s="330"/>
      <c r="W21" s="14"/>
      <c r="X21" s="39"/>
      <c r="Y21" s="39"/>
    </row>
    <row r="22" spans="2:25" ht="12" customHeight="1" thickBot="1" x14ac:dyDescent="0.6">
      <c r="B22" s="325" t="s">
        <v>81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7"/>
      <c r="W22" s="14"/>
      <c r="X22" s="39"/>
      <c r="Y22" s="39"/>
    </row>
    <row r="23" spans="2:25" ht="12" hidden="1" customHeight="1" x14ac:dyDescent="0.55000000000000004">
      <c r="B23" s="25" t="s">
        <v>7</v>
      </c>
      <c r="C23" s="75">
        <v>26</v>
      </c>
      <c r="D23" s="101"/>
      <c r="E23" s="50"/>
      <c r="F23" s="92"/>
      <c r="G23" s="101"/>
      <c r="H23" s="50"/>
      <c r="I23" s="92"/>
      <c r="J23" s="253"/>
      <c r="K23" s="230"/>
      <c r="L23" s="229"/>
      <c r="M23" s="238"/>
      <c r="N23" s="229"/>
      <c r="O23" s="230"/>
      <c r="P23" s="231"/>
      <c r="Q23" s="73"/>
      <c r="R23" s="215"/>
      <c r="S23" s="239"/>
      <c r="T23" s="229"/>
      <c r="U23" s="230"/>
      <c r="V23" s="231"/>
      <c r="W23" s="14"/>
      <c r="X23" s="39"/>
      <c r="Y23" s="39"/>
    </row>
    <row r="24" spans="2:25" ht="12" hidden="1" customHeight="1" x14ac:dyDescent="0.55000000000000004">
      <c r="B24" s="25" t="s">
        <v>67</v>
      </c>
      <c r="C24" s="75">
        <v>27</v>
      </c>
      <c r="D24" s="101"/>
      <c r="E24" s="50"/>
      <c r="F24" s="92"/>
      <c r="G24" s="101"/>
      <c r="H24" s="50"/>
      <c r="I24" s="92"/>
      <c r="J24" s="253"/>
      <c r="K24" s="230"/>
      <c r="L24" s="229"/>
      <c r="M24" s="238"/>
      <c r="N24" s="229"/>
      <c r="O24" s="230"/>
      <c r="P24" s="231"/>
      <c r="Q24" s="80"/>
      <c r="R24" s="215"/>
      <c r="S24" s="239"/>
      <c r="T24" s="229"/>
      <c r="U24" s="230"/>
      <c r="V24" s="231"/>
      <c r="W24" s="14"/>
      <c r="X24" s="39"/>
      <c r="Y24" s="39"/>
    </row>
    <row r="25" spans="2:25" ht="12" hidden="1" customHeight="1" x14ac:dyDescent="0.55000000000000004">
      <c r="B25" s="25" t="s">
        <v>70</v>
      </c>
      <c r="C25" s="75">
        <v>28</v>
      </c>
      <c r="D25" s="101"/>
      <c r="E25" s="50"/>
      <c r="F25" s="90"/>
      <c r="G25" s="101"/>
      <c r="H25" s="104"/>
      <c r="I25" s="89"/>
      <c r="J25" s="253"/>
      <c r="K25" s="238"/>
      <c r="L25" s="215"/>
      <c r="M25" s="239"/>
      <c r="N25" s="229"/>
      <c r="O25" s="230"/>
      <c r="P25" s="231"/>
      <c r="Q25" s="73"/>
      <c r="R25" s="215"/>
      <c r="S25" s="239"/>
      <c r="T25" s="229"/>
      <c r="U25" s="230"/>
      <c r="V25" s="231"/>
      <c r="W25" s="14"/>
      <c r="X25" s="39"/>
      <c r="Y25" s="39"/>
    </row>
    <row r="26" spans="2:25" ht="12" hidden="1" customHeight="1" thickBot="1" x14ac:dyDescent="0.6">
      <c r="B26" s="25" t="s">
        <v>71</v>
      </c>
      <c r="C26" s="75">
        <v>29</v>
      </c>
      <c r="D26" s="101"/>
      <c r="E26" s="50"/>
      <c r="F26" s="90"/>
      <c r="G26" s="101"/>
      <c r="H26" s="104"/>
      <c r="I26" s="89"/>
      <c r="J26" s="253"/>
      <c r="K26" s="238"/>
      <c r="L26" s="215"/>
      <c r="M26" s="239"/>
      <c r="N26" s="229"/>
      <c r="O26" s="230"/>
      <c r="P26" s="231"/>
      <c r="Q26" s="73"/>
      <c r="R26" s="215"/>
      <c r="S26" s="239"/>
      <c r="T26" s="229"/>
      <c r="U26" s="230"/>
      <c r="V26" s="231"/>
      <c r="W26" s="14"/>
      <c r="X26" s="39"/>
      <c r="Y26" s="39"/>
    </row>
    <row r="27" spans="2:25" ht="12" hidden="1" customHeight="1" x14ac:dyDescent="0.55000000000000004">
      <c r="B27" s="25" t="s">
        <v>6</v>
      </c>
      <c r="C27" s="75"/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73"/>
      <c r="R28" s="215"/>
      <c r="S28" s="239"/>
      <c r="T28" s="229"/>
      <c r="U28" s="230"/>
      <c r="V28" s="231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253"/>
      <c r="K29" s="238"/>
      <c r="L29" s="215"/>
      <c r="M29" s="239"/>
      <c r="N29" s="229"/>
      <c r="O29" s="230"/>
      <c r="P29" s="231"/>
      <c r="Q29" s="80"/>
      <c r="R29" s="215"/>
      <c r="S29" s="239"/>
      <c r="T29" s="229"/>
      <c r="U29" s="230"/>
      <c r="V29" s="231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253"/>
      <c r="K30" s="238"/>
      <c r="L30" s="215"/>
      <c r="M30" s="239"/>
      <c r="N30" s="229"/>
      <c r="O30" s="230"/>
      <c r="P30" s="231"/>
      <c r="Q30" s="73"/>
      <c r="R30" s="215"/>
      <c r="S30" s="239"/>
      <c r="T30" s="229"/>
      <c r="U30" s="230"/>
      <c r="V30" s="231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253"/>
      <c r="K31" s="238"/>
      <c r="L31" s="215"/>
      <c r="M31" s="239"/>
      <c r="N31" s="229"/>
      <c r="O31" s="230"/>
      <c r="P31" s="231"/>
      <c r="Q31" s="73"/>
      <c r="R31" s="215"/>
      <c r="S31" s="239"/>
      <c r="T31" s="229"/>
      <c r="U31" s="230"/>
      <c r="V31" s="231"/>
      <c r="W31" s="14"/>
      <c r="X31" s="39"/>
      <c r="Y31" s="39"/>
    </row>
    <row r="32" spans="2:25" ht="12.75" customHeight="1" thickBot="1" x14ac:dyDescent="0.6">
      <c r="B32" s="265" t="s">
        <v>75</v>
      </c>
      <c r="C32" s="266"/>
      <c r="D32" s="85">
        <f>SUM(D7:D21)-D9-D14-D19</f>
        <v>0</v>
      </c>
      <c r="E32" s="96">
        <f>SUM(E7:E21)-E9-E14-E19</f>
        <v>0</v>
      </c>
      <c r="F32" s="91">
        <f t="shared" ref="F32" si="0">SUM(F7:F21)-F9-F14-F19</f>
        <v>0</v>
      </c>
      <c r="G32" s="85">
        <f>SUM(G7:G21)-G9-G14-G19</f>
        <v>0</v>
      </c>
      <c r="H32" s="96">
        <f t="shared" ref="H32:I32" si="1">SUM(H7:H21)-H9-H14-H19</f>
        <v>0</v>
      </c>
      <c r="I32" s="91">
        <f t="shared" si="1"/>
        <v>0</v>
      </c>
      <c r="J32" s="301">
        <f>SUM(J7:K21)-J9-J14-J19</f>
        <v>0</v>
      </c>
      <c r="K32" s="267"/>
      <c r="L32" s="262">
        <f>SUM(L7:M21)-L9-L14-L19</f>
        <v>0</v>
      </c>
      <c r="M32" s="263"/>
      <c r="N32" s="262">
        <f>SUM(N7:P21)-N9-N14-N19</f>
        <v>0</v>
      </c>
      <c r="O32" s="267"/>
      <c r="P32" s="268"/>
      <c r="Q32" s="81">
        <f>SUM(Q7:Q21)-Q9-Q14-Q19</f>
        <v>0</v>
      </c>
      <c r="R32" s="262">
        <f>SUM(R7:S21)-R9-R14-R19</f>
        <v>0</v>
      </c>
      <c r="S32" s="263"/>
      <c r="T32" s="262">
        <f>SUM(T7:V21)-T9-T14-T19</f>
        <v>0</v>
      </c>
      <c r="U32" s="267"/>
      <c r="V32" s="268"/>
      <c r="W32" s="15"/>
    </row>
    <row r="33" spans="1:25" ht="12.75" customHeight="1" thickBot="1" x14ac:dyDescent="0.6">
      <c r="B33" s="265" t="s">
        <v>69</v>
      </c>
      <c r="C33" s="266"/>
      <c r="D33" s="85">
        <f>D9+D14+D19</f>
        <v>0</v>
      </c>
      <c r="E33" s="96">
        <f t="shared" ref="E33:F33" si="2">E9+E14+E19</f>
        <v>0</v>
      </c>
      <c r="F33" s="91">
        <f t="shared" si="2"/>
        <v>0</v>
      </c>
      <c r="G33" s="85">
        <f>G9+G14+G19</f>
        <v>0</v>
      </c>
      <c r="H33" s="96">
        <f t="shared" ref="H33:I33" si="3">H9+H14+H19</f>
        <v>0</v>
      </c>
      <c r="I33" s="91">
        <f t="shared" si="3"/>
        <v>0</v>
      </c>
      <c r="J33" s="301">
        <f>J9+J14+J19</f>
        <v>0</v>
      </c>
      <c r="K33" s="267"/>
      <c r="L33" s="262">
        <f>L9+L14+L19</f>
        <v>0</v>
      </c>
      <c r="M33" s="263"/>
      <c r="N33" s="262">
        <f>N9+N14+N19</f>
        <v>0</v>
      </c>
      <c r="O33" s="267"/>
      <c r="P33" s="268"/>
      <c r="Q33" s="81">
        <f>Q9+Q14+Q19</f>
        <v>0</v>
      </c>
      <c r="R33" s="262">
        <f>R9+R14+R19</f>
        <v>0</v>
      </c>
      <c r="S33" s="263"/>
      <c r="T33" s="262">
        <f>T9+T14+T19</f>
        <v>0</v>
      </c>
      <c r="U33" s="267"/>
      <c r="V33" s="268"/>
      <c r="W33" s="15"/>
    </row>
    <row r="34" spans="1:25" s="7" customFormat="1" ht="9.75" customHeight="1" thickBot="1" x14ac:dyDescent="0.6"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6"/>
      <c r="S34" s="30"/>
      <c r="T34" s="30"/>
      <c r="U34" s="30"/>
      <c r="V34" s="30"/>
      <c r="W34" s="6"/>
      <c r="X34" s="6"/>
      <c r="Y34" s="6"/>
    </row>
    <row r="35" spans="1:25" ht="30.75" customHeight="1" thickBot="1" x14ac:dyDescent="0.6">
      <c r="A35" s="298" t="s">
        <v>65</v>
      </c>
      <c r="B35" s="298"/>
      <c r="C35" s="298"/>
      <c r="D35" s="298"/>
      <c r="E35" s="298"/>
      <c r="F35" s="299" t="s">
        <v>18</v>
      </c>
      <c r="G35" s="300"/>
      <c r="H35" s="70" t="s">
        <v>13</v>
      </c>
      <c r="I35" s="256" t="s">
        <v>15</v>
      </c>
      <c r="J35" s="302"/>
      <c r="K35" s="256" t="s">
        <v>14</v>
      </c>
      <c r="L35" s="257"/>
      <c r="M35" s="258" t="s">
        <v>24</v>
      </c>
      <c r="N35" s="259"/>
      <c r="O35" s="38"/>
      <c r="Q35" s="297" t="s">
        <v>51</v>
      </c>
      <c r="R35" s="297"/>
      <c r="S35" s="297"/>
      <c r="T35" s="297"/>
      <c r="U35" s="297"/>
      <c r="V35" s="297"/>
      <c r="W35" s="297"/>
      <c r="X35" s="297"/>
      <c r="Y35" s="297"/>
    </row>
    <row r="36" spans="1:25" x14ac:dyDescent="0.55000000000000004">
      <c r="A36" s="271" t="s">
        <v>9</v>
      </c>
      <c r="B36" s="272"/>
      <c r="C36" s="272"/>
      <c r="D36" s="272"/>
      <c r="E36" s="272"/>
      <c r="F36" s="254">
        <f>D32+G32+J32+Q32</f>
        <v>0</v>
      </c>
      <c r="G36" s="255"/>
      <c r="H36" s="76">
        <f>IF($S$3="Régime général",1.6,1.7)</f>
        <v>1.6</v>
      </c>
      <c r="I36" s="316">
        <f>+IF($S$3="Régime général",1.7,1.8)</f>
        <v>1.7</v>
      </c>
      <c r="J36" s="322"/>
      <c r="K36" s="316">
        <f>+IF($S$3="Régime général",1.8,1.9)</f>
        <v>1.8</v>
      </c>
      <c r="L36" s="323"/>
      <c r="M36" s="324">
        <f>+IF(($L$3="QF&lt;750"),($F36*$H36),((IF($L$3="750&lt;QF&lt;1300",$F36*$I36,$F36*$K36))))</f>
        <v>0</v>
      </c>
      <c r="N36" s="318"/>
      <c r="O36" s="71"/>
      <c r="P36" s="43"/>
      <c r="Q36" s="297"/>
      <c r="R36" s="297"/>
      <c r="S36" s="297"/>
      <c r="T36" s="297"/>
      <c r="U36" s="297"/>
      <c r="V36" s="297"/>
      <c r="W36" s="297"/>
      <c r="X36" s="297"/>
      <c r="Y36" s="297"/>
    </row>
    <row r="37" spans="1:25" ht="15" customHeight="1" x14ac:dyDescent="0.55000000000000004">
      <c r="A37" s="271" t="s">
        <v>11</v>
      </c>
      <c r="B37" s="272"/>
      <c r="C37" s="272"/>
      <c r="D37" s="272"/>
      <c r="E37" s="272"/>
      <c r="F37" s="254">
        <f>E32+H32+L32+R32</f>
        <v>0</v>
      </c>
      <c r="G37" s="255"/>
      <c r="H37" s="79">
        <f>IF($S$3="Régime général",6.75,7.8)</f>
        <v>6.75</v>
      </c>
      <c r="I37" s="310">
        <f>+IF($S$3="Régime général",6.85,7.9)</f>
        <v>6.85</v>
      </c>
      <c r="J37" s="311"/>
      <c r="K37" s="310">
        <f>+IF($S$3="Régime général",6.95,8)</f>
        <v>6.95</v>
      </c>
      <c r="L37" s="319"/>
      <c r="M37" s="312">
        <f>+IF(($L$3="QF&lt;750"),($F37*$H37),((IF($L$3="750&lt;QF&lt;1300",$F37*$I37,$F37*$K37))))</f>
        <v>0</v>
      </c>
      <c r="N37" s="306"/>
      <c r="O37" s="71"/>
      <c r="P37" s="43"/>
      <c r="Q37" s="297" t="s">
        <v>23</v>
      </c>
      <c r="R37" s="297"/>
      <c r="S37" s="297"/>
      <c r="T37" s="297"/>
      <c r="U37" s="297"/>
      <c r="V37" s="297"/>
      <c r="W37" s="297"/>
      <c r="X37" s="297"/>
      <c r="Y37" s="297"/>
    </row>
    <row r="38" spans="1:25" ht="15.75" customHeight="1" thickBot="1" x14ac:dyDescent="0.6">
      <c r="A38" s="271" t="s">
        <v>12</v>
      </c>
      <c r="B38" s="272"/>
      <c r="C38" s="272"/>
      <c r="D38" s="272"/>
      <c r="E38" s="272"/>
      <c r="F38" s="254">
        <f>F32+I32+N32+T32</f>
        <v>0</v>
      </c>
      <c r="G38" s="255"/>
      <c r="H38" s="78">
        <f>IF($S$3="Régime général",3.2,3.4)</f>
        <v>3.2</v>
      </c>
      <c r="I38" s="269">
        <f>+IF($S$3="Régime général",3.4,3.6)</f>
        <v>3.4</v>
      </c>
      <c r="J38" s="270"/>
      <c r="K38" s="269">
        <f>+IF($S$3="Régime général",3.6,3.8)</f>
        <v>3.6</v>
      </c>
      <c r="L38" s="320"/>
      <c r="M38" s="321">
        <f>+IF(($L$3="QF&lt;750"),($F38*$H38),((IF($L$3="750&lt;QF&lt;1300",$F38*$I38,$F38*$K38))))</f>
        <v>0</v>
      </c>
      <c r="N38" s="309"/>
      <c r="O38" s="71"/>
      <c r="P38" s="43"/>
    </row>
    <row r="39" spans="1:25" ht="3" customHeight="1" x14ac:dyDescent="0.55000000000000004">
      <c r="A39" s="18"/>
      <c r="B39" s="19"/>
      <c r="C39" s="18"/>
      <c r="D39" s="18"/>
      <c r="E39" s="18"/>
      <c r="F39" s="18"/>
      <c r="G39" s="18"/>
      <c r="H39" s="51"/>
      <c r="I39" s="51"/>
      <c r="J39" s="51"/>
      <c r="K39" s="51"/>
      <c r="L39" s="51"/>
      <c r="M39" s="36"/>
      <c r="N39" s="2"/>
      <c r="O39" s="2"/>
      <c r="P39" s="43"/>
      <c r="Q39" s="43"/>
      <c r="R39" s="43"/>
      <c r="S39" s="43"/>
      <c r="T39" s="43"/>
      <c r="U39" s="43"/>
      <c r="V39" s="43"/>
      <c r="W39" s="43"/>
      <c r="X39" s="43"/>
    </row>
    <row r="40" spans="1:25" ht="14.7" thickBot="1" x14ac:dyDescent="0.6">
      <c r="A40" s="46" t="s">
        <v>16</v>
      </c>
      <c r="B40" s="46"/>
      <c r="C40" s="46"/>
      <c r="D40" s="46"/>
      <c r="E40" s="32"/>
      <c r="F40" s="18"/>
      <c r="G40" s="18"/>
      <c r="H40" s="51"/>
      <c r="I40" s="51"/>
      <c r="J40" s="51"/>
      <c r="K40" s="51"/>
      <c r="L40" s="51"/>
      <c r="M40" s="36"/>
      <c r="N40" s="17"/>
      <c r="O40" s="17"/>
      <c r="P40" s="43"/>
      <c r="Q40" s="43"/>
      <c r="R40" s="43"/>
      <c r="S40" s="43"/>
      <c r="T40" s="43"/>
      <c r="U40" s="43"/>
      <c r="V40" s="43"/>
      <c r="W40" s="43"/>
      <c r="X40" s="43"/>
    </row>
    <row r="41" spans="1:25" x14ac:dyDescent="0.55000000000000004">
      <c r="A41" s="271" t="s">
        <v>66</v>
      </c>
      <c r="B41" s="272"/>
      <c r="C41" s="272"/>
      <c r="D41" s="272"/>
      <c r="E41" s="272"/>
      <c r="F41" s="254">
        <f>D33+G33+J33+Q33</f>
        <v>0</v>
      </c>
      <c r="G41" s="255"/>
      <c r="H41" s="83">
        <f>IF($S$3="Régime général",3.4,3.8)</f>
        <v>3.4</v>
      </c>
      <c r="I41" s="315">
        <f>IF($S$3="Régime général",3.8,4.2)</f>
        <v>3.8</v>
      </c>
      <c r="J41" s="315"/>
      <c r="K41" s="315">
        <f>IF($S$3="Régime général",4.2,4.6)</f>
        <v>4.2</v>
      </c>
      <c r="L41" s="316"/>
      <c r="M41" s="317">
        <f>+IF(($L$3="QF&lt;750"),($F41*$H41),((IF($L$3="750&lt;QF&lt;1300",$F41*$I41,$F41*$K41))))</f>
        <v>0</v>
      </c>
      <c r="N41" s="318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71" t="s">
        <v>11</v>
      </c>
      <c r="B42" s="272"/>
      <c r="C42" s="272"/>
      <c r="D42" s="272"/>
      <c r="E42" s="272"/>
      <c r="F42" s="254">
        <f>E33+H33+L33+R33</f>
        <v>0</v>
      </c>
      <c r="G42" s="255"/>
      <c r="H42" s="84">
        <f>IF($S$3="Régime général",6.45,6.65)</f>
        <v>6.45</v>
      </c>
      <c r="I42" s="313">
        <f>+IF($S$3="Régime général",6.65,6.85)</f>
        <v>6.65</v>
      </c>
      <c r="J42" s="313"/>
      <c r="K42" s="313">
        <f>+IF($S$3="Régime général",6.85,7.05)</f>
        <v>6.85</v>
      </c>
      <c r="L42" s="310"/>
      <c r="M42" s="305">
        <f>+IF(($L$3="QF&lt;750"),($F42*$H42),((IF($L$3="750&lt;QF&lt;1300",$F42*$I42,$F42*$K42))))</f>
        <v>0</v>
      </c>
      <c r="N42" s="306"/>
      <c r="O42" s="37"/>
      <c r="Q42" s="1"/>
      <c r="R42" s="296"/>
      <c r="S42" s="296"/>
      <c r="T42" s="296"/>
      <c r="U42" s="296"/>
      <c r="V42" s="71"/>
    </row>
    <row r="43" spans="1:25" ht="14.7" thickBot="1" x14ac:dyDescent="0.6">
      <c r="A43" s="31" t="s">
        <v>10</v>
      </c>
      <c r="B43" s="33"/>
      <c r="C43" s="34"/>
      <c r="D43" s="34"/>
      <c r="E43" s="34"/>
      <c r="F43" s="254">
        <f>F33+I33+N33+T33</f>
        <v>0</v>
      </c>
      <c r="G43" s="255"/>
      <c r="H43" s="78">
        <f>IF($S$3="Régime général",5,5.5)</f>
        <v>5</v>
      </c>
      <c r="I43" s="269">
        <f>+IF($S$3="Régime général",5.5,6)</f>
        <v>5.5</v>
      </c>
      <c r="J43" s="270"/>
      <c r="K43" s="269">
        <f>+IF($S$3="Régime général",6,6.5)</f>
        <v>6</v>
      </c>
      <c r="L43" s="307"/>
      <c r="M43" s="308">
        <f>+IF(($L$3="QF&lt;750"),($F43*$H43),((IF($L$3="750&lt;QF&lt;1300",$F43*$I43,$F43*$K43))))</f>
        <v>0</v>
      </c>
      <c r="N43" s="309"/>
      <c r="O43" s="37"/>
      <c r="Q43" s="1"/>
      <c r="R43" s="14"/>
      <c r="S43" s="14"/>
      <c r="T43" s="14"/>
      <c r="U43" s="14"/>
      <c r="V43" s="14"/>
    </row>
    <row r="44" spans="1:25" ht="9" customHeight="1" thickBot="1" x14ac:dyDescent="0.6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14"/>
      <c r="P44" s="14"/>
      <c r="Q44" s="35"/>
      <c r="R44" s="35"/>
      <c r="S44" s="35"/>
      <c r="T44" s="35"/>
      <c r="U44" s="35"/>
      <c r="V44" s="35"/>
      <c r="W44" s="2"/>
      <c r="X44" s="2"/>
      <c r="Y44" s="37"/>
    </row>
    <row r="45" spans="1:25" ht="15.75" customHeight="1" x14ac:dyDescent="0.55000000000000004">
      <c r="A45" s="11" t="s">
        <v>20</v>
      </c>
      <c r="B45" s="11"/>
      <c r="C45" s="11"/>
      <c r="D45" s="11"/>
      <c r="E45" s="44"/>
      <c r="F45" s="303">
        <v>43002</v>
      </c>
      <c r="G45" s="304"/>
      <c r="H45" s="11"/>
      <c r="I45" s="11"/>
      <c r="J45" s="11"/>
      <c r="K45" s="277" t="s">
        <v>17</v>
      </c>
      <c r="L45" s="277"/>
      <c r="M45" s="279">
        <f>M43+M42+M41+M38+M37+M36</f>
        <v>0</v>
      </c>
      <c r="N45" s="280"/>
      <c r="O45" s="40"/>
      <c r="P45" s="284" t="s">
        <v>19</v>
      </c>
      <c r="Q45" s="284"/>
      <c r="R45" s="286"/>
      <c r="S45" s="287"/>
      <c r="T45" s="45"/>
      <c r="U45" s="290" t="s">
        <v>21</v>
      </c>
      <c r="V45" s="291"/>
      <c r="W45" s="292"/>
      <c r="X45" s="273">
        <f>M45+R45</f>
        <v>0</v>
      </c>
      <c r="Y45" s="274"/>
    </row>
    <row r="46" spans="1:25" ht="15.75" customHeight="1" thickBot="1" x14ac:dyDescent="0.6">
      <c r="A46" s="41" t="s">
        <v>22</v>
      </c>
      <c r="B46" s="42"/>
      <c r="C46" s="41"/>
      <c r="D46" s="41"/>
      <c r="E46" s="41"/>
      <c r="F46" s="41"/>
      <c r="G46" s="41"/>
      <c r="H46" s="11"/>
      <c r="I46" s="11"/>
      <c r="J46" s="11"/>
      <c r="K46" s="278"/>
      <c r="L46" s="278"/>
      <c r="M46" s="281"/>
      <c r="N46" s="282"/>
      <c r="O46" s="40"/>
      <c r="P46" s="285"/>
      <c r="Q46" s="285"/>
      <c r="R46" s="288"/>
      <c r="S46" s="289"/>
      <c r="T46" s="45"/>
      <c r="U46" s="293"/>
      <c r="V46" s="294"/>
      <c r="W46" s="295"/>
      <c r="X46" s="275"/>
      <c r="Y46" s="276"/>
    </row>
    <row r="47" spans="1:25" ht="15" customHeight="1" x14ac:dyDescent="0.55000000000000004"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  <c r="P47" s="14"/>
      <c r="Q47" s="14"/>
      <c r="R47" s="35"/>
      <c r="S47" s="35"/>
      <c r="T47" s="35"/>
      <c r="U47" s="35"/>
      <c r="V47" s="35"/>
      <c r="W47" s="2"/>
      <c r="X47" s="2"/>
      <c r="Y47" s="2"/>
    </row>
    <row r="48" spans="1:25" ht="15.6" x14ac:dyDescent="0.55000000000000004">
      <c r="A48" s="64" t="s">
        <v>56</v>
      </c>
      <c r="B48" s="314" t="s">
        <v>80</v>
      </c>
      <c r="C48" s="314"/>
      <c r="D48" s="314"/>
      <c r="E48" s="314"/>
      <c r="F48" s="9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1:25" ht="15.6" x14ac:dyDescent="0.55000000000000004">
      <c r="A49" s="64" t="s">
        <v>57</v>
      </c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</sheetData>
  <mergeCells count="193"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9:S9"/>
    <mergeCell ref="T11:V11"/>
    <mergeCell ref="J12:K12"/>
    <mergeCell ref="L12:M12"/>
    <mergeCell ref="N12:P12"/>
    <mergeCell ref="R12:S12"/>
    <mergeCell ref="T12:V12"/>
    <mergeCell ref="J11:K11"/>
    <mergeCell ref="L11:M11"/>
    <mergeCell ref="N11:P11"/>
    <mergeCell ref="R11:S11"/>
    <mergeCell ref="T13:V13"/>
    <mergeCell ref="J14:K14"/>
    <mergeCell ref="L14:M14"/>
    <mergeCell ref="N14:P14"/>
    <mergeCell ref="R14:S14"/>
    <mergeCell ref="T14:V14"/>
    <mergeCell ref="J13:K13"/>
    <mergeCell ref="L13:M13"/>
    <mergeCell ref="N13:P13"/>
    <mergeCell ref="R13:S13"/>
    <mergeCell ref="T15:V15"/>
    <mergeCell ref="J16:K16"/>
    <mergeCell ref="L16:M16"/>
    <mergeCell ref="N16:P16"/>
    <mergeCell ref="R16:S16"/>
    <mergeCell ref="T16:V16"/>
    <mergeCell ref="J15:K15"/>
    <mergeCell ref="L15:M15"/>
    <mergeCell ref="N15:P15"/>
    <mergeCell ref="R15:S15"/>
    <mergeCell ref="T17:V17"/>
    <mergeCell ref="J18:K18"/>
    <mergeCell ref="L18:M18"/>
    <mergeCell ref="N18:P18"/>
    <mergeCell ref="R18:S18"/>
    <mergeCell ref="T18:V18"/>
    <mergeCell ref="J17:K17"/>
    <mergeCell ref="L17:M17"/>
    <mergeCell ref="N17:P17"/>
    <mergeCell ref="R17:S17"/>
    <mergeCell ref="T19:V19"/>
    <mergeCell ref="J20:K20"/>
    <mergeCell ref="L20:M20"/>
    <mergeCell ref="N20:P20"/>
    <mergeCell ref="R20:S20"/>
    <mergeCell ref="J19:K19"/>
    <mergeCell ref="L19:M19"/>
    <mergeCell ref="N19:P19"/>
    <mergeCell ref="R19:S19"/>
    <mergeCell ref="T20:V20"/>
    <mergeCell ref="B22:V22"/>
    <mergeCell ref="T21:V21"/>
    <mergeCell ref="J21:K21"/>
    <mergeCell ref="L21:M21"/>
    <mergeCell ref="J23:K23"/>
    <mergeCell ref="L23:M23"/>
    <mergeCell ref="N23:P23"/>
    <mergeCell ref="R23:S23"/>
    <mergeCell ref="N21:P21"/>
    <mergeCell ref="R21:S21"/>
    <mergeCell ref="T23:V23"/>
    <mergeCell ref="T27:V27"/>
    <mergeCell ref="J26:K26"/>
    <mergeCell ref="L26:M26"/>
    <mergeCell ref="N26:P26"/>
    <mergeCell ref="R26:S26"/>
    <mergeCell ref="T24:V24"/>
    <mergeCell ref="J25:K25"/>
    <mergeCell ref="L25:M25"/>
    <mergeCell ref="N25:P25"/>
    <mergeCell ref="R25:S25"/>
    <mergeCell ref="T26:V26"/>
    <mergeCell ref="J27:K27"/>
    <mergeCell ref="L27:M27"/>
    <mergeCell ref="N27:P27"/>
    <mergeCell ref="R27:S27"/>
    <mergeCell ref="T25:V25"/>
    <mergeCell ref="J24:K24"/>
    <mergeCell ref="L24:M24"/>
    <mergeCell ref="N24:P24"/>
    <mergeCell ref="R24:S24"/>
    <mergeCell ref="T28:V28"/>
    <mergeCell ref="J29:K29"/>
    <mergeCell ref="L29:M29"/>
    <mergeCell ref="N29:P29"/>
    <mergeCell ref="R29:S29"/>
    <mergeCell ref="T30:V30"/>
    <mergeCell ref="T29:V29"/>
    <mergeCell ref="J28:K28"/>
    <mergeCell ref="L28:M28"/>
    <mergeCell ref="N28:P28"/>
    <mergeCell ref="R28:S28"/>
    <mergeCell ref="J31:K31"/>
    <mergeCell ref="L31:M31"/>
    <mergeCell ref="R31:S31"/>
    <mergeCell ref="T31:V31"/>
    <mergeCell ref="R32:S32"/>
    <mergeCell ref="J30:K30"/>
    <mergeCell ref="L30:M30"/>
    <mergeCell ref="N30:P30"/>
    <mergeCell ref="N31:P31"/>
    <mergeCell ref="R30:S30"/>
    <mergeCell ref="Q37:Y37"/>
    <mergeCell ref="Q35:Y36"/>
    <mergeCell ref="B32:C32"/>
    <mergeCell ref="J32:K32"/>
    <mergeCell ref="L32:M32"/>
    <mergeCell ref="N32:P32"/>
    <mergeCell ref="M36:N36"/>
    <mergeCell ref="M35:N35"/>
    <mergeCell ref="A36:E36"/>
    <mergeCell ref="F36:G36"/>
    <mergeCell ref="I36:J36"/>
    <mergeCell ref="K36:L36"/>
    <mergeCell ref="K35:L35"/>
    <mergeCell ref="T32:V32"/>
    <mergeCell ref="B33:C33"/>
    <mergeCell ref="J33:K33"/>
    <mergeCell ref="L33:M33"/>
    <mergeCell ref="N33:P33"/>
    <mergeCell ref="R33:S33"/>
    <mergeCell ref="T33:V33"/>
    <mergeCell ref="F38:G38"/>
    <mergeCell ref="I38:J38"/>
    <mergeCell ref="K38:L38"/>
    <mergeCell ref="A35:E35"/>
    <mergeCell ref="F35:G35"/>
    <mergeCell ref="I35:J35"/>
    <mergeCell ref="F45:G45"/>
    <mergeCell ref="K45:L46"/>
    <mergeCell ref="M45:N46"/>
    <mergeCell ref="M38:N38"/>
    <mergeCell ref="A37:E37"/>
    <mergeCell ref="F37:G37"/>
    <mergeCell ref="I37:J37"/>
    <mergeCell ref="K37:L37"/>
    <mergeCell ref="M37:N37"/>
    <mergeCell ref="A38:E38"/>
    <mergeCell ref="I42:J42"/>
    <mergeCell ref="K42:L42"/>
    <mergeCell ref="M41:N41"/>
    <mergeCell ref="A41:E41"/>
    <mergeCell ref="F41:G41"/>
    <mergeCell ref="I41:J41"/>
    <mergeCell ref="K41:L41"/>
    <mergeCell ref="P45:Q46"/>
    <mergeCell ref="X45:Y46"/>
    <mergeCell ref="B48:E48"/>
    <mergeCell ref="R42:U42"/>
    <mergeCell ref="F43:G43"/>
    <mergeCell ref="I43:J43"/>
    <mergeCell ref="K43:L43"/>
    <mergeCell ref="M43:N43"/>
    <mergeCell ref="R45:S46"/>
    <mergeCell ref="M42:N42"/>
    <mergeCell ref="U45:W46"/>
    <mergeCell ref="A42:E42"/>
    <mergeCell ref="F42:G42"/>
  </mergeCells>
  <phoneticPr fontId="0" type="noConversion"/>
  <dataValidations count="3">
    <dataValidation type="list" allowBlank="1" showInputMessage="1" showErrorMessage="1" sqref="L1:O1" xr:uid="{00000000-0002-0000-02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200-000001000000}">
      <formula1>$B$3:$B$5</formula1>
    </dataValidation>
    <dataValidation type="list" allowBlank="1" showInputMessage="1" showErrorMessage="1" sqref="S3:V3" xr:uid="{00000000-0002-0000-02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3"/>
  <sheetViews>
    <sheetView showGridLines="0" showZeros="0" zoomScaleNormal="100" workbookViewId="0">
      <selection activeCell="T34" sqref="T34:V34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33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customHeight="1" x14ac:dyDescent="0.55000000000000004">
      <c r="B7" s="23" t="s">
        <v>6</v>
      </c>
      <c r="C7" s="24">
        <v>5</v>
      </c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customHeight="1" x14ac:dyDescent="0.55000000000000004">
      <c r="B8" s="25" t="s">
        <v>7</v>
      </c>
      <c r="C8" s="26">
        <v>6</v>
      </c>
      <c r="D8" s="100"/>
      <c r="E8" s="104"/>
      <c r="F8" s="102"/>
      <c r="G8" s="100"/>
      <c r="H8" s="104"/>
      <c r="I8" s="102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customHeight="1" x14ac:dyDescent="0.55000000000000004">
      <c r="B9" s="74" t="s">
        <v>67</v>
      </c>
      <c r="C9" s="26">
        <v>7</v>
      </c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customHeight="1" x14ac:dyDescent="0.55000000000000004">
      <c r="B10" s="27" t="s">
        <v>5</v>
      </c>
      <c r="C10" s="26">
        <v>8</v>
      </c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29"/>
      <c r="O10" s="230"/>
      <c r="P10" s="231"/>
      <c r="Q10" s="49"/>
      <c r="R10" s="215"/>
      <c r="S10" s="239"/>
      <c r="T10" s="229"/>
      <c r="U10" s="230"/>
      <c r="V10" s="231"/>
      <c r="W10" s="14"/>
    </row>
    <row r="11" spans="2:26" ht="12" customHeight="1" thickBot="1" x14ac:dyDescent="0.6">
      <c r="B11" s="115" t="s">
        <v>8</v>
      </c>
      <c r="C11" s="116">
        <v>9</v>
      </c>
      <c r="D11" s="98"/>
      <c r="E11" s="117"/>
      <c r="F11" s="69"/>
      <c r="G11" s="98"/>
      <c r="H11" s="117"/>
      <c r="I11" s="69"/>
      <c r="J11" s="249"/>
      <c r="K11" s="234"/>
      <c r="L11" s="232"/>
      <c r="M11" s="233"/>
      <c r="N11" s="232"/>
      <c r="O11" s="234"/>
      <c r="P11" s="235"/>
      <c r="Q11" s="121"/>
      <c r="R11" s="236"/>
      <c r="S11" s="237"/>
      <c r="T11" s="232"/>
      <c r="U11" s="234"/>
      <c r="V11" s="235"/>
      <c r="W11" s="14"/>
    </row>
    <row r="12" spans="2:26" ht="12" customHeight="1" x14ac:dyDescent="0.55000000000000004">
      <c r="B12" s="27" t="s">
        <v>6</v>
      </c>
      <c r="C12" s="75">
        <v>12</v>
      </c>
      <c r="D12" s="101"/>
      <c r="E12" s="50"/>
      <c r="F12" s="92"/>
      <c r="G12" s="101"/>
      <c r="H12" s="50"/>
      <c r="I12" s="92"/>
      <c r="J12" s="283"/>
      <c r="K12" s="219"/>
      <c r="L12" s="218"/>
      <c r="M12" s="264"/>
      <c r="N12" s="218"/>
      <c r="O12" s="219"/>
      <c r="P12" s="220"/>
      <c r="Q12" s="73"/>
      <c r="R12" s="260"/>
      <c r="S12" s="261"/>
      <c r="T12" s="218"/>
      <c r="U12" s="219"/>
      <c r="V12" s="220"/>
      <c r="W12" s="14"/>
    </row>
    <row r="13" spans="2:26" ht="12" customHeight="1" x14ac:dyDescent="0.55000000000000004">
      <c r="B13" s="25" t="s">
        <v>7</v>
      </c>
      <c r="C13" s="26">
        <v>13</v>
      </c>
      <c r="D13" s="100"/>
      <c r="E13" s="104"/>
      <c r="F13" s="102"/>
      <c r="G13" s="100"/>
      <c r="H13" s="104"/>
      <c r="I13" s="102"/>
      <c r="J13" s="253"/>
      <c r="K13" s="230"/>
      <c r="L13" s="229"/>
      <c r="M13" s="238"/>
      <c r="N13" s="229"/>
      <c r="O13" s="230"/>
      <c r="P13" s="231"/>
      <c r="Q13" s="49"/>
      <c r="R13" s="215"/>
      <c r="S13" s="239"/>
      <c r="T13" s="229"/>
      <c r="U13" s="230"/>
      <c r="V13" s="231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14</v>
      </c>
      <c r="D14" s="101"/>
      <c r="E14" s="50"/>
      <c r="F14" s="92"/>
      <c r="G14" s="101"/>
      <c r="H14" s="50"/>
      <c r="I14" s="92"/>
      <c r="J14" s="253"/>
      <c r="K14" s="230"/>
      <c r="L14" s="229"/>
      <c r="M14" s="238"/>
      <c r="N14" s="218"/>
      <c r="O14" s="219"/>
      <c r="P14" s="220"/>
      <c r="Q14" s="73"/>
      <c r="R14" s="215"/>
      <c r="S14" s="239"/>
      <c r="T14" s="218"/>
      <c r="U14" s="219"/>
      <c r="V14" s="220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15</v>
      </c>
      <c r="D15" s="100"/>
      <c r="E15" s="104"/>
      <c r="F15" s="102"/>
      <c r="G15" s="100"/>
      <c r="H15" s="104"/>
      <c r="I15" s="102"/>
      <c r="J15" s="253"/>
      <c r="K15" s="230"/>
      <c r="L15" s="229"/>
      <c r="M15" s="238"/>
      <c r="N15" s="229"/>
      <c r="O15" s="230"/>
      <c r="P15" s="231"/>
      <c r="Q15" s="49"/>
      <c r="R15" s="215"/>
      <c r="S15" s="239"/>
      <c r="T15" s="229"/>
      <c r="U15" s="230"/>
      <c r="V15" s="231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16</v>
      </c>
      <c r="D16" s="98"/>
      <c r="E16" s="117"/>
      <c r="F16" s="69"/>
      <c r="G16" s="98"/>
      <c r="H16" s="117"/>
      <c r="I16" s="69"/>
      <c r="J16" s="249"/>
      <c r="K16" s="234"/>
      <c r="L16" s="232"/>
      <c r="M16" s="233"/>
      <c r="N16" s="232"/>
      <c r="O16" s="234"/>
      <c r="P16" s="235"/>
      <c r="Q16" s="121"/>
      <c r="R16" s="236"/>
      <c r="S16" s="237"/>
      <c r="T16" s="232"/>
      <c r="U16" s="234"/>
      <c r="V16" s="235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19</v>
      </c>
      <c r="D17" s="101"/>
      <c r="E17" s="50"/>
      <c r="F17" s="92"/>
      <c r="G17" s="101"/>
      <c r="H17" s="50"/>
      <c r="I17" s="92"/>
      <c r="J17" s="283"/>
      <c r="K17" s="219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20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20</v>
      </c>
      <c r="D18" s="100"/>
      <c r="E18" s="104"/>
      <c r="F18" s="102"/>
      <c r="G18" s="100"/>
      <c r="H18" s="104"/>
      <c r="I18" s="102"/>
      <c r="J18" s="253"/>
      <c r="K18" s="230"/>
      <c r="L18" s="229"/>
      <c r="M18" s="238"/>
      <c r="N18" s="229"/>
      <c r="O18" s="230"/>
      <c r="P18" s="231"/>
      <c r="Q18" s="49"/>
      <c r="R18" s="215"/>
      <c r="S18" s="239"/>
      <c r="T18" s="229"/>
      <c r="U18" s="230"/>
      <c r="V18" s="231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21</v>
      </c>
      <c r="D19" s="101"/>
      <c r="E19" s="50"/>
      <c r="F19" s="92"/>
      <c r="G19" s="101"/>
      <c r="H19" s="50"/>
      <c r="I19" s="92"/>
      <c r="J19" s="253"/>
      <c r="K19" s="230"/>
      <c r="L19" s="229"/>
      <c r="M19" s="238"/>
      <c r="N19" s="229"/>
      <c r="O19" s="230"/>
      <c r="P19" s="231"/>
      <c r="Q19" s="73"/>
      <c r="R19" s="215"/>
      <c r="S19" s="239"/>
      <c r="T19" s="229"/>
      <c r="U19" s="230"/>
      <c r="V19" s="231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22</v>
      </c>
      <c r="D20" s="101"/>
      <c r="E20" s="50"/>
      <c r="F20" s="92"/>
      <c r="G20" s="101"/>
      <c r="H20" s="50"/>
      <c r="I20" s="92"/>
      <c r="J20" s="253"/>
      <c r="K20" s="230"/>
      <c r="L20" s="229"/>
      <c r="M20" s="238"/>
      <c r="N20" s="229"/>
      <c r="O20" s="230"/>
      <c r="P20" s="231"/>
      <c r="Q20" s="73"/>
      <c r="R20" s="215"/>
      <c r="S20" s="239"/>
      <c r="T20" s="229"/>
      <c r="U20" s="230"/>
      <c r="V20" s="231"/>
      <c r="W20" s="14"/>
      <c r="X20" s="39"/>
      <c r="Y20" s="39"/>
    </row>
    <row r="21" spans="2:25" ht="12" customHeight="1" thickBot="1" x14ac:dyDescent="0.6">
      <c r="B21" s="115" t="s">
        <v>71</v>
      </c>
      <c r="C21" s="116">
        <v>23</v>
      </c>
      <c r="D21" s="98"/>
      <c r="E21" s="117"/>
      <c r="F21" s="69"/>
      <c r="G21" s="98"/>
      <c r="H21" s="117"/>
      <c r="I21" s="69"/>
      <c r="J21" s="249"/>
      <c r="K21" s="234"/>
      <c r="L21" s="232"/>
      <c r="M21" s="233"/>
      <c r="N21" s="232"/>
      <c r="O21" s="234"/>
      <c r="P21" s="235"/>
      <c r="Q21" s="121"/>
      <c r="R21" s="236"/>
      <c r="S21" s="237"/>
      <c r="T21" s="232"/>
      <c r="U21" s="234"/>
      <c r="V21" s="235"/>
      <c r="W21" s="14"/>
      <c r="X21" s="39"/>
      <c r="Y21" s="39"/>
    </row>
    <row r="22" spans="2:25" ht="12" customHeight="1" x14ac:dyDescent="0.55000000000000004">
      <c r="B22" s="27" t="s">
        <v>6</v>
      </c>
      <c r="C22" s="75">
        <v>26</v>
      </c>
      <c r="D22" s="101"/>
      <c r="E22" s="50"/>
      <c r="F22" s="92"/>
      <c r="G22" s="101"/>
      <c r="H22" s="50"/>
      <c r="I22" s="92"/>
      <c r="J22" s="283"/>
      <c r="K22" s="219"/>
      <c r="L22" s="218"/>
      <c r="M22" s="264"/>
      <c r="N22" s="218"/>
      <c r="O22" s="219"/>
      <c r="P22" s="220"/>
      <c r="Q22" s="73"/>
      <c r="R22" s="260"/>
      <c r="S22" s="261"/>
      <c r="T22" s="218"/>
      <c r="U22" s="219"/>
      <c r="V22" s="220"/>
      <c r="W22" s="14"/>
      <c r="X22" s="39"/>
      <c r="Y22" s="39"/>
    </row>
    <row r="23" spans="2:25" ht="12" customHeight="1" x14ac:dyDescent="0.55000000000000004">
      <c r="B23" s="25" t="s">
        <v>7</v>
      </c>
      <c r="C23" s="75">
        <v>27</v>
      </c>
      <c r="D23" s="101"/>
      <c r="E23" s="50"/>
      <c r="F23" s="92"/>
      <c r="G23" s="101"/>
      <c r="H23" s="50"/>
      <c r="I23" s="92"/>
      <c r="J23" s="253"/>
      <c r="K23" s="230"/>
      <c r="L23" s="229"/>
      <c r="M23" s="238"/>
      <c r="N23" s="229"/>
      <c r="O23" s="230"/>
      <c r="P23" s="231"/>
      <c r="Q23" s="73"/>
      <c r="R23" s="215"/>
      <c r="S23" s="239"/>
      <c r="T23" s="229"/>
      <c r="U23" s="230"/>
      <c r="V23" s="231"/>
      <c r="W23" s="14"/>
      <c r="X23" s="39"/>
      <c r="Y23" s="39"/>
    </row>
    <row r="24" spans="2:25" ht="12" customHeight="1" x14ac:dyDescent="0.55000000000000004">
      <c r="B24" s="25" t="s">
        <v>67</v>
      </c>
      <c r="C24" s="75">
        <v>28</v>
      </c>
      <c r="D24" s="101"/>
      <c r="E24" s="50"/>
      <c r="F24" s="92"/>
      <c r="G24" s="101"/>
      <c r="H24" s="50"/>
      <c r="I24" s="92"/>
      <c r="J24" s="253"/>
      <c r="K24" s="230"/>
      <c r="L24" s="229"/>
      <c r="M24" s="238"/>
      <c r="N24" s="229"/>
      <c r="O24" s="230"/>
      <c r="P24" s="231"/>
      <c r="Q24" s="80"/>
      <c r="R24" s="215"/>
      <c r="S24" s="239"/>
      <c r="T24" s="229"/>
      <c r="U24" s="230"/>
      <c r="V24" s="231"/>
      <c r="W24" s="14"/>
      <c r="X24" s="39"/>
      <c r="Y24" s="39"/>
    </row>
    <row r="25" spans="2:25" ht="12" customHeight="1" x14ac:dyDescent="0.55000000000000004">
      <c r="B25" s="25" t="s">
        <v>70</v>
      </c>
      <c r="C25" s="75">
        <v>29</v>
      </c>
      <c r="D25" s="101"/>
      <c r="E25" s="50"/>
      <c r="F25" s="90"/>
      <c r="G25" s="101"/>
      <c r="H25" s="104"/>
      <c r="I25" s="89"/>
      <c r="J25" s="253"/>
      <c r="K25" s="230"/>
      <c r="L25" s="215"/>
      <c r="M25" s="239"/>
      <c r="N25" s="229"/>
      <c r="O25" s="230"/>
      <c r="P25" s="231"/>
      <c r="Q25" s="73"/>
      <c r="R25" s="215"/>
      <c r="S25" s="239"/>
      <c r="T25" s="229"/>
      <c r="U25" s="230"/>
      <c r="V25" s="231"/>
      <c r="W25" s="14"/>
      <c r="X25" s="39"/>
      <c r="Y25" s="39"/>
    </row>
    <row r="26" spans="2:25" ht="12" hidden="1" customHeight="1" thickBot="1" x14ac:dyDescent="0.6">
      <c r="B26" s="25" t="s">
        <v>71</v>
      </c>
      <c r="C26" s="75"/>
      <c r="D26" s="101"/>
      <c r="E26" s="50"/>
      <c r="F26" s="90"/>
      <c r="G26" s="101"/>
      <c r="H26" s="104"/>
      <c r="I26" s="89"/>
      <c r="J26" s="253"/>
      <c r="K26" s="238"/>
      <c r="N26" s="229"/>
      <c r="O26" s="230"/>
      <c r="P26" s="231"/>
      <c r="Q26" s="73"/>
      <c r="R26" s="215"/>
      <c r="S26" s="239"/>
      <c r="T26" s="229"/>
      <c r="U26" s="230"/>
      <c r="V26" s="231"/>
      <c r="W26" s="14"/>
      <c r="X26" s="39"/>
      <c r="Y26" s="39"/>
    </row>
    <row r="27" spans="2:25" ht="12" hidden="1" customHeight="1" x14ac:dyDescent="0.55000000000000004">
      <c r="B27" s="25" t="s">
        <v>6</v>
      </c>
      <c r="C27" s="75"/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73"/>
      <c r="R28" s="215"/>
      <c r="S28" s="239"/>
      <c r="T28" s="229"/>
      <c r="U28" s="230"/>
      <c r="V28" s="231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253"/>
      <c r="K29" s="238"/>
      <c r="L29" s="215"/>
      <c r="M29" s="239"/>
      <c r="N29" s="229"/>
      <c r="O29" s="230"/>
      <c r="P29" s="231"/>
      <c r="Q29" s="80"/>
      <c r="R29" s="215"/>
      <c r="S29" s="239"/>
      <c r="T29" s="229"/>
      <c r="U29" s="230"/>
      <c r="V29" s="231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253"/>
      <c r="K30" s="238"/>
      <c r="L30" s="215"/>
      <c r="M30" s="239"/>
      <c r="N30" s="229"/>
      <c r="O30" s="230"/>
      <c r="P30" s="231"/>
      <c r="Q30" s="73"/>
      <c r="R30" s="215"/>
      <c r="S30" s="239"/>
      <c r="T30" s="229"/>
      <c r="U30" s="230"/>
      <c r="V30" s="231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253"/>
      <c r="K31" s="238"/>
      <c r="L31" s="215"/>
      <c r="M31" s="239"/>
      <c r="N31" s="229"/>
      <c r="O31" s="230"/>
      <c r="P31" s="231"/>
      <c r="Q31" s="73"/>
      <c r="R31" s="215"/>
      <c r="S31" s="239"/>
      <c r="T31" s="229"/>
      <c r="U31" s="230"/>
      <c r="V31" s="231"/>
      <c r="W31" s="14"/>
      <c r="X31" s="39"/>
      <c r="Y31" s="39"/>
    </row>
    <row r="32" spans="2:25" ht="12" customHeight="1" thickBot="1" x14ac:dyDescent="0.6">
      <c r="B32" s="126" t="s">
        <v>82</v>
      </c>
      <c r="C32" s="75">
        <v>30</v>
      </c>
      <c r="D32" s="109"/>
      <c r="E32" s="105"/>
      <c r="F32" s="94"/>
      <c r="G32" s="109"/>
      <c r="H32" s="117"/>
      <c r="I32" s="94"/>
      <c r="J32" s="128"/>
      <c r="K32" s="94"/>
      <c r="L32" s="127"/>
      <c r="M32" s="110"/>
      <c r="N32" s="129"/>
      <c r="O32" s="94"/>
      <c r="P32" s="95"/>
      <c r="Q32" s="93"/>
      <c r="R32" s="127"/>
      <c r="S32" s="110"/>
      <c r="T32" s="129"/>
      <c r="U32" s="94"/>
      <c r="V32" s="95"/>
      <c r="W32" s="14"/>
      <c r="X32" s="39"/>
      <c r="Y32" s="39"/>
    </row>
    <row r="33" spans="1:25" ht="12.75" customHeight="1" thickBot="1" x14ac:dyDescent="0.6">
      <c r="B33" s="265" t="s">
        <v>75</v>
      </c>
      <c r="C33" s="266"/>
      <c r="D33" s="85">
        <f t="shared" ref="D33:I33" si="0">SUM(D7:D32)-D9-D14-D19-D24-D29</f>
        <v>0</v>
      </c>
      <c r="E33" s="96">
        <f t="shared" si="0"/>
        <v>0</v>
      </c>
      <c r="F33" s="91">
        <f t="shared" si="0"/>
        <v>0</v>
      </c>
      <c r="G33" s="85">
        <f t="shared" si="0"/>
        <v>0</v>
      </c>
      <c r="H33" s="96">
        <f t="shared" si="0"/>
        <v>0</v>
      </c>
      <c r="I33" s="91">
        <f t="shared" si="0"/>
        <v>0</v>
      </c>
      <c r="J33" s="301">
        <f>SUM(J7:K32)-J9-J14-J19-J24-J29</f>
        <v>0</v>
      </c>
      <c r="K33" s="267"/>
      <c r="L33" s="262">
        <f>SUM(L7:M32)-L9-L14-L19-L24-L29</f>
        <v>0</v>
      </c>
      <c r="M33" s="263"/>
      <c r="N33" s="262">
        <f>SUM(N7:P32)-N9-N14-N19-N24-N29</f>
        <v>0</v>
      </c>
      <c r="O33" s="267"/>
      <c r="P33" s="268"/>
      <c r="Q33" s="81">
        <f>SUM(Q7:Q32)-Q9-Q14-Q19-Q24-Q29</f>
        <v>0</v>
      </c>
      <c r="R33" s="262">
        <f>SUM(R7:S32)-R9-R14-R19-R24-R29</f>
        <v>0</v>
      </c>
      <c r="S33" s="263"/>
      <c r="T33" s="262">
        <f>SUM(T7:V32)-T9-T14-T19-T24-T29</f>
        <v>0</v>
      </c>
      <c r="U33" s="267"/>
      <c r="V33" s="268"/>
      <c r="W33" s="15"/>
    </row>
    <row r="34" spans="1:25" ht="12.75" customHeight="1" thickBot="1" x14ac:dyDescent="0.6">
      <c r="B34" s="265" t="s">
        <v>69</v>
      </c>
      <c r="C34" s="266"/>
      <c r="D34" s="85">
        <f>D9+D14+D19+D24+D29</f>
        <v>0</v>
      </c>
      <c r="E34" s="96">
        <f>E9+E14+E19+E24+E29</f>
        <v>0</v>
      </c>
      <c r="F34" s="91">
        <f>F9+F14+F19+F24+F29</f>
        <v>0</v>
      </c>
      <c r="G34" s="85">
        <f t="shared" ref="G34:J34" si="1">G9+G14+G19+G24+G29</f>
        <v>0</v>
      </c>
      <c r="H34" s="96">
        <f t="shared" si="1"/>
        <v>0</v>
      </c>
      <c r="I34" s="91">
        <f t="shared" si="1"/>
        <v>0</v>
      </c>
      <c r="J34" s="301">
        <f t="shared" si="1"/>
        <v>0</v>
      </c>
      <c r="K34" s="267"/>
      <c r="L34" s="262">
        <f>L9+L14+L19+L24+L29</f>
        <v>0</v>
      </c>
      <c r="M34" s="263"/>
      <c r="N34" s="262">
        <f>N9+N14+N19+N24+N29</f>
        <v>0</v>
      </c>
      <c r="O34" s="267"/>
      <c r="P34" s="268"/>
      <c r="Q34" s="81">
        <f>Q9+Q14+Q19+Q24+Q29</f>
        <v>0</v>
      </c>
      <c r="R34" s="262">
        <f>R9+R14+R19+R24+R29</f>
        <v>0</v>
      </c>
      <c r="S34" s="263"/>
      <c r="T34" s="262">
        <f>T9+T14+T19+T24+T29</f>
        <v>0</v>
      </c>
      <c r="U34" s="267"/>
      <c r="V34" s="268"/>
      <c r="W34" s="15"/>
    </row>
    <row r="35" spans="1:25" s="7" customFormat="1" ht="9.75" customHeight="1" thickBot="1" x14ac:dyDescent="0.6"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6"/>
      <c r="S35" s="30"/>
      <c r="T35" s="30"/>
      <c r="U35" s="30"/>
      <c r="V35" s="30"/>
      <c r="W35" s="6"/>
      <c r="X35" s="6"/>
      <c r="Y35" s="6"/>
    </row>
    <row r="36" spans="1:25" ht="30.75" customHeight="1" thickBot="1" x14ac:dyDescent="0.6">
      <c r="A36" s="298" t="s">
        <v>65</v>
      </c>
      <c r="B36" s="298"/>
      <c r="C36" s="298"/>
      <c r="D36" s="298"/>
      <c r="E36" s="298"/>
      <c r="F36" s="299" t="s">
        <v>18</v>
      </c>
      <c r="G36" s="300"/>
      <c r="H36" s="70" t="s">
        <v>13</v>
      </c>
      <c r="I36" s="256" t="s">
        <v>15</v>
      </c>
      <c r="J36" s="302"/>
      <c r="K36" s="256" t="s">
        <v>14</v>
      </c>
      <c r="L36" s="257"/>
      <c r="M36" s="258" t="s">
        <v>24</v>
      </c>
      <c r="N36" s="259"/>
      <c r="O36" s="38"/>
      <c r="Q36" s="297" t="s">
        <v>51</v>
      </c>
      <c r="R36" s="297"/>
      <c r="S36" s="297"/>
      <c r="T36" s="297"/>
      <c r="U36" s="297"/>
      <c r="V36" s="297"/>
      <c r="W36" s="297"/>
      <c r="X36" s="297"/>
      <c r="Y36" s="297"/>
    </row>
    <row r="37" spans="1:25" x14ac:dyDescent="0.55000000000000004">
      <c r="A37" s="271" t="s">
        <v>9</v>
      </c>
      <c r="B37" s="272"/>
      <c r="C37" s="272"/>
      <c r="D37" s="272"/>
      <c r="E37" s="272"/>
      <c r="F37" s="254">
        <f>D33+G33+J33+Q33</f>
        <v>0</v>
      </c>
      <c r="G37" s="255"/>
      <c r="H37" s="76">
        <f>IF($S$3="Régime général",1.6,1.7)</f>
        <v>1.6</v>
      </c>
      <c r="I37" s="316">
        <f>+IF($S$3="Régime général",1.7,1.8)</f>
        <v>1.7</v>
      </c>
      <c r="J37" s="322"/>
      <c r="K37" s="316">
        <f>+IF($S$3="Régime général",1.8,1.9)</f>
        <v>1.8</v>
      </c>
      <c r="L37" s="323"/>
      <c r="M37" s="324">
        <f>+IF(($L$3="QF&lt;750"),($F37*$H37),((IF($L$3="750&lt;QF&lt;1300",$F37*$I37,$F37*$K37))))</f>
        <v>0</v>
      </c>
      <c r="N37" s="318"/>
      <c r="O37" s="71"/>
      <c r="P37" s="43"/>
      <c r="Q37" s="297"/>
      <c r="R37" s="297"/>
      <c r="S37" s="297"/>
      <c r="T37" s="297"/>
      <c r="U37" s="297"/>
      <c r="V37" s="297"/>
      <c r="W37" s="297"/>
      <c r="X37" s="297"/>
      <c r="Y37" s="297"/>
    </row>
    <row r="38" spans="1:25" ht="15" customHeight="1" x14ac:dyDescent="0.55000000000000004">
      <c r="A38" s="271" t="s">
        <v>11</v>
      </c>
      <c r="B38" s="272"/>
      <c r="C38" s="272"/>
      <c r="D38" s="272"/>
      <c r="E38" s="272"/>
      <c r="F38" s="254">
        <f>E33+H33+L33+R33</f>
        <v>0</v>
      </c>
      <c r="G38" s="255"/>
      <c r="H38" s="79">
        <f>IF($S$3="Régime général",6.75,7.8)</f>
        <v>6.75</v>
      </c>
      <c r="I38" s="310">
        <f>+IF($S$3="Régime général",6.85,7.9)</f>
        <v>6.85</v>
      </c>
      <c r="J38" s="311"/>
      <c r="K38" s="310">
        <f>+IF($S$3="Régime général",6.95,8)</f>
        <v>6.95</v>
      </c>
      <c r="L38" s="319"/>
      <c r="M38" s="312">
        <f>+IF(($L$3="QF&lt;750"),($F38*$H38),((IF($L$3="750&lt;QF&lt;1300",$F38*$I38,$F38*$K38))))</f>
        <v>0</v>
      </c>
      <c r="N38" s="306"/>
      <c r="O38" s="71"/>
      <c r="P38" s="43"/>
      <c r="Q38" s="297" t="s">
        <v>23</v>
      </c>
      <c r="R38" s="297"/>
      <c r="S38" s="297"/>
      <c r="T38" s="297"/>
      <c r="U38" s="297"/>
      <c r="V38" s="297"/>
      <c r="W38" s="297"/>
      <c r="X38" s="297"/>
      <c r="Y38" s="297"/>
    </row>
    <row r="39" spans="1:25" ht="15.75" customHeight="1" thickBot="1" x14ac:dyDescent="0.6">
      <c r="A39" s="271" t="s">
        <v>12</v>
      </c>
      <c r="B39" s="272"/>
      <c r="C39" s="272"/>
      <c r="D39" s="272"/>
      <c r="E39" s="272"/>
      <c r="F39" s="254">
        <f>F33+I33+N33+T33</f>
        <v>0</v>
      </c>
      <c r="G39" s="255"/>
      <c r="H39" s="78">
        <f>IF($S$3="Régime général",3.2,3.4)</f>
        <v>3.2</v>
      </c>
      <c r="I39" s="269">
        <f>+IF($S$3="Régime général",3.4,3.6)</f>
        <v>3.4</v>
      </c>
      <c r="J39" s="270"/>
      <c r="K39" s="269">
        <f>+IF($S$3="Régime général",3.6,3.8)</f>
        <v>3.6</v>
      </c>
      <c r="L39" s="320"/>
      <c r="M39" s="321">
        <f>+IF(($L$3="QF&lt;750"),($F39*$H39),((IF($L$3="750&lt;QF&lt;1300",$F39*$I39,$F39*$K39))))</f>
        <v>0</v>
      </c>
      <c r="N39" s="309"/>
      <c r="O39" s="71"/>
      <c r="P39" s="43"/>
    </row>
    <row r="40" spans="1:25" ht="3" customHeight="1" x14ac:dyDescent="0.55000000000000004">
      <c r="A40" s="18"/>
      <c r="B40" s="19"/>
      <c r="C40" s="18"/>
      <c r="D40" s="18"/>
      <c r="E40" s="18"/>
      <c r="F40" s="18"/>
      <c r="G40" s="18"/>
      <c r="H40" s="51"/>
      <c r="I40" s="51"/>
      <c r="J40" s="51"/>
      <c r="K40" s="51"/>
      <c r="L40" s="51"/>
      <c r="M40" s="36"/>
      <c r="N40" s="2"/>
      <c r="O40" s="2"/>
      <c r="P40" s="43"/>
      <c r="Q40" s="43"/>
      <c r="R40" s="43"/>
      <c r="S40" s="43"/>
      <c r="T40" s="43"/>
      <c r="U40" s="43"/>
      <c r="V40" s="43"/>
      <c r="W40" s="43"/>
      <c r="X40" s="43"/>
    </row>
    <row r="41" spans="1:25" ht="14.7" thickBot="1" x14ac:dyDescent="0.6">
      <c r="A41" s="46" t="s">
        <v>16</v>
      </c>
      <c r="B41" s="46"/>
      <c r="C41" s="46"/>
      <c r="D41" s="46"/>
      <c r="E41" s="32"/>
      <c r="F41" s="18"/>
      <c r="G41" s="18"/>
      <c r="H41" s="51"/>
      <c r="I41" s="51"/>
      <c r="J41" s="51"/>
      <c r="K41" s="51"/>
      <c r="L41" s="51"/>
      <c r="M41" s="36"/>
      <c r="N41" s="17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71" t="s">
        <v>66</v>
      </c>
      <c r="B42" s="272"/>
      <c r="C42" s="272"/>
      <c r="D42" s="272"/>
      <c r="E42" s="272"/>
      <c r="F42" s="254">
        <f>D34+G34+J34+Q34</f>
        <v>0</v>
      </c>
      <c r="G42" s="255"/>
      <c r="H42" s="83">
        <f>IF($S$3="Régime général",3.4,3.8)</f>
        <v>3.4</v>
      </c>
      <c r="I42" s="315">
        <f>IF($S$3="Régime général",3.8,4.2)</f>
        <v>3.8</v>
      </c>
      <c r="J42" s="315"/>
      <c r="K42" s="315">
        <f>IF($S$3="Régime général",4.2,4.6)</f>
        <v>4.2</v>
      </c>
      <c r="L42" s="316"/>
      <c r="M42" s="317">
        <f>+IF(($L$3="QF&lt;750"),($F42*$H42),((IF($L$3="750&lt;QF&lt;1300",$F42*$I42,$F42*$K42))))</f>
        <v>0</v>
      </c>
      <c r="N42" s="318"/>
      <c r="O42" s="17"/>
      <c r="P42" s="43"/>
      <c r="Q42" s="43"/>
      <c r="R42" s="43"/>
      <c r="S42" s="43"/>
      <c r="T42" s="43"/>
      <c r="U42" s="43"/>
      <c r="V42" s="43"/>
      <c r="W42" s="43"/>
      <c r="X42" s="43"/>
    </row>
    <row r="43" spans="1:25" x14ac:dyDescent="0.55000000000000004">
      <c r="A43" s="271" t="s">
        <v>11</v>
      </c>
      <c r="B43" s="272"/>
      <c r="C43" s="272"/>
      <c r="D43" s="272"/>
      <c r="E43" s="272"/>
      <c r="F43" s="254">
        <f>E34+H34+L34+R34</f>
        <v>0</v>
      </c>
      <c r="G43" s="255"/>
      <c r="H43" s="84">
        <f>IF($S$3="Régime général",6.45,6.65)</f>
        <v>6.45</v>
      </c>
      <c r="I43" s="313">
        <f>+IF($S$3="Régime général",6.65,6.85)</f>
        <v>6.65</v>
      </c>
      <c r="J43" s="313"/>
      <c r="K43" s="313">
        <f>+IF($S$3="Régime général",6.85,7.05)</f>
        <v>6.85</v>
      </c>
      <c r="L43" s="310"/>
      <c r="M43" s="305">
        <f>+IF(($L$3="QF&lt;750"),($F43*$H43),((IF($L$3="750&lt;QF&lt;1300",$F43*$I43,$F43*$K43))))</f>
        <v>0</v>
      </c>
      <c r="N43" s="306"/>
      <c r="O43" s="37"/>
      <c r="Q43" s="1"/>
      <c r="R43" s="296"/>
      <c r="S43" s="296"/>
      <c r="T43" s="296"/>
      <c r="U43" s="296"/>
      <c r="V43" s="71"/>
    </row>
    <row r="44" spans="1:25" ht="14.7" thickBot="1" x14ac:dyDescent="0.6">
      <c r="A44" s="31" t="s">
        <v>10</v>
      </c>
      <c r="B44" s="33"/>
      <c r="C44" s="34"/>
      <c r="D44" s="34"/>
      <c r="E44" s="34"/>
      <c r="F44" s="254">
        <f>F34+I34+N34+T34</f>
        <v>0</v>
      </c>
      <c r="G44" s="255"/>
      <c r="H44" s="78">
        <f>IF($S$3="Régime général",5,5.5)</f>
        <v>5</v>
      </c>
      <c r="I44" s="269">
        <f>+IF($S$3="Régime général",5.5,6)</f>
        <v>5.5</v>
      </c>
      <c r="J44" s="270"/>
      <c r="K44" s="269">
        <f>+IF($S$3="Régime général",6,6.5)</f>
        <v>6</v>
      </c>
      <c r="L44" s="307"/>
      <c r="M44" s="308">
        <f>+IF(($L$3="QF&lt;750"),($F44*$H44),((IF($L$3="750&lt;QF&lt;1300",$F44*$I44,$F44*$K44))))</f>
        <v>0</v>
      </c>
      <c r="N44" s="309"/>
      <c r="O44" s="37"/>
      <c r="Q44" s="1"/>
      <c r="R44" s="14"/>
      <c r="S44" s="14"/>
      <c r="T44" s="14"/>
      <c r="U44" s="14"/>
      <c r="V44" s="14"/>
    </row>
    <row r="45" spans="1:25" ht="9" customHeight="1" thickBot="1" x14ac:dyDescent="0.6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4"/>
      <c r="O45" s="14"/>
      <c r="P45" s="14"/>
      <c r="Q45" s="35"/>
      <c r="R45" s="35"/>
      <c r="S45" s="35"/>
      <c r="T45" s="35"/>
      <c r="U45" s="35"/>
      <c r="V45" s="35"/>
      <c r="W45" s="2"/>
      <c r="X45" s="2"/>
      <c r="Y45" s="37"/>
    </row>
    <row r="46" spans="1:25" ht="15.75" customHeight="1" x14ac:dyDescent="0.55000000000000004">
      <c r="A46" s="11" t="s">
        <v>20</v>
      </c>
      <c r="B46" s="11"/>
      <c r="C46" s="11"/>
      <c r="D46" s="11"/>
      <c r="E46" s="44"/>
      <c r="F46" s="303">
        <v>43388</v>
      </c>
      <c r="G46" s="304"/>
      <c r="H46" s="11"/>
      <c r="I46" s="11"/>
      <c r="J46" s="11"/>
      <c r="K46" s="277" t="s">
        <v>17</v>
      </c>
      <c r="L46" s="277"/>
      <c r="M46" s="279">
        <f>M44+M43+M42+M39+M38+M37</f>
        <v>0</v>
      </c>
      <c r="N46" s="280"/>
      <c r="O46" s="40"/>
      <c r="P46" s="284" t="s">
        <v>19</v>
      </c>
      <c r="Q46" s="284"/>
      <c r="R46" s="286"/>
      <c r="S46" s="287"/>
      <c r="T46" s="45"/>
      <c r="U46" s="290" t="s">
        <v>21</v>
      </c>
      <c r="V46" s="291"/>
      <c r="W46" s="292"/>
      <c r="X46" s="273">
        <f>M46+R46</f>
        <v>0</v>
      </c>
      <c r="Y46" s="274"/>
    </row>
    <row r="47" spans="1:25" ht="15.75" customHeight="1" thickBot="1" x14ac:dyDescent="0.6">
      <c r="A47" s="41" t="s">
        <v>22</v>
      </c>
      <c r="B47" s="42"/>
      <c r="C47" s="41"/>
      <c r="D47" s="41"/>
      <c r="E47" s="41"/>
      <c r="F47" s="41"/>
      <c r="G47" s="41"/>
      <c r="H47" s="11"/>
      <c r="I47" s="11"/>
      <c r="J47" s="11"/>
      <c r="K47" s="278"/>
      <c r="L47" s="278"/>
      <c r="M47" s="281"/>
      <c r="N47" s="282"/>
      <c r="O47" s="40"/>
      <c r="P47" s="285"/>
      <c r="Q47" s="285"/>
      <c r="R47" s="288"/>
      <c r="S47" s="289"/>
      <c r="T47" s="45"/>
      <c r="U47" s="293"/>
      <c r="V47" s="294"/>
      <c r="W47" s="295"/>
      <c r="X47" s="275"/>
      <c r="Y47" s="276"/>
    </row>
    <row r="48" spans="1:25" ht="15" customHeight="1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  <c r="P48" s="14"/>
      <c r="Q48" s="14"/>
      <c r="R48" s="35"/>
      <c r="S48" s="35"/>
      <c r="T48" s="35"/>
      <c r="U48" s="35"/>
      <c r="V48" s="35"/>
      <c r="W48" s="2"/>
      <c r="X48" s="2"/>
      <c r="Y48" s="2"/>
    </row>
    <row r="49" spans="1:25" ht="15.6" x14ac:dyDescent="0.55000000000000004">
      <c r="A49" s="64" t="s">
        <v>56</v>
      </c>
      <c r="B49" s="314" t="s">
        <v>80</v>
      </c>
      <c r="C49" s="314"/>
      <c r="D49" s="314"/>
      <c r="E49" s="314"/>
      <c r="F49" s="9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ht="15.6" x14ac:dyDescent="0.55000000000000004">
      <c r="A50" s="64" t="s">
        <v>57</v>
      </c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  <row r="53" spans="1:25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4"/>
      <c r="R53" s="11"/>
      <c r="S53" s="11"/>
      <c r="T53" s="11"/>
      <c r="U53" s="11"/>
      <c r="V53" s="11"/>
      <c r="W53" s="2"/>
      <c r="X53" s="2"/>
      <c r="Y53" s="2"/>
    </row>
  </sheetData>
  <mergeCells count="196"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9:S9"/>
    <mergeCell ref="T11:V11"/>
    <mergeCell ref="J12:K12"/>
    <mergeCell ref="L12:M12"/>
    <mergeCell ref="N12:P12"/>
    <mergeCell ref="R12:S12"/>
    <mergeCell ref="T12:V12"/>
    <mergeCell ref="J11:K11"/>
    <mergeCell ref="L11:M11"/>
    <mergeCell ref="N11:P11"/>
    <mergeCell ref="R11:S11"/>
    <mergeCell ref="T13:V13"/>
    <mergeCell ref="J14:K14"/>
    <mergeCell ref="L14:M14"/>
    <mergeCell ref="N14:P14"/>
    <mergeCell ref="R14:S14"/>
    <mergeCell ref="T14:V14"/>
    <mergeCell ref="J13:K13"/>
    <mergeCell ref="L13:M13"/>
    <mergeCell ref="N13:P13"/>
    <mergeCell ref="R13:S13"/>
    <mergeCell ref="T15:V15"/>
    <mergeCell ref="J16:K16"/>
    <mergeCell ref="L16:M16"/>
    <mergeCell ref="N16:P16"/>
    <mergeCell ref="R16:S16"/>
    <mergeCell ref="T16:V16"/>
    <mergeCell ref="J15:K15"/>
    <mergeCell ref="L15:M15"/>
    <mergeCell ref="N15:P15"/>
    <mergeCell ref="R15:S15"/>
    <mergeCell ref="T17:V17"/>
    <mergeCell ref="J18:K18"/>
    <mergeCell ref="L18:M18"/>
    <mergeCell ref="N18:P18"/>
    <mergeCell ref="R18:S18"/>
    <mergeCell ref="T18:V18"/>
    <mergeCell ref="J17:K17"/>
    <mergeCell ref="L17:M17"/>
    <mergeCell ref="N17:P17"/>
    <mergeCell ref="R17:S17"/>
    <mergeCell ref="T19:V19"/>
    <mergeCell ref="J20:K20"/>
    <mergeCell ref="L20:M20"/>
    <mergeCell ref="N20:P20"/>
    <mergeCell ref="R20:S20"/>
    <mergeCell ref="T20:V20"/>
    <mergeCell ref="J19:K19"/>
    <mergeCell ref="L19:M19"/>
    <mergeCell ref="N19:P19"/>
    <mergeCell ref="R19:S19"/>
    <mergeCell ref="T21:V21"/>
    <mergeCell ref="J22:K22"/>
    <mergeCell ref="L22:M22"/>
    <mergeCell ref="N22:P22"/>
    <mergeCell ref="R22:S22"/>
    <mergeCell ref="T22:V22"/>
    <mergeCell ref="J21:K21"/>
    <mergeCell ref="L21:M21"/>
    <mergeCell ref="N21:P21"/>
    <mergeCell ref="R21:S21"/>
    <mergeCell ref="T23:V23"/>
    <mergeCell ref="J24:K24"/>
    <mergeCell ref="L24:M24"/>
    <mergeCell ref="N24:P24"/>
    <mergeCell ref="R24:S24"/>
    <mergeCell ref="T24:V24"/>
    <mergeCell ref="J23:K23"/>
    <mergeCell ref="L23:M23"/>
    <mergeCell ref="N23:P23"/>
    <mergeCell ref="R23:S23"/>
    <mergeCell ref="T25:V25"/>
    <mergeCell ref="J26:K26"/>
    <mergeCell ref="N26:P26"/>
    <mergeCell ref="R26:S26"/>
    <mergeCell ref="T26:V26"/>
    <mergeCell ref="J25:K25"/>
    <mergeCell ref="L25:M25"/>
    <mergeCell ref="N25:P25"/>
    <mergeCell ref="R25:S25"/>
    <mergeCell ref="T27:V27"/>
    <mergeCell ref="J28:K28"/>
    <mergeCell ref="L28:M28"/>
    <mergeCell ref="N28:P28"/>
    <mergeCell ref="R28:S28"/>
    <mergeCell ref="T28:V28"/>
    <mergeCell ref="J27:K27"/>
    <mergeCell ref="L27:M27"/>
    <mergeCell ref="N27:P27"/>
    <mergeCell ref="R27:S27"/>
    <mergeCell ref="T29:V29"/>
    <mergeCell ref="J30:K30"/>
    <mergeCell ref="L30:M30"/>
    <mergeCell ref="N30:P30"/>
    <mergeCell ref="R30:S30"/>
    <mergeCell ref="T30:V30"/>
    <mergeCell ref="J29:K29"/>
    <mergeCell ref="L29:M29"/>
    <mergeCell ref="N29:P29"/>
    <mergeCell ref="R29:S29"/>
    <mergeCell ref="R31:S31"/>
    <mergeCell ref="T33:V33"/>
    <mergeCell ref="B34:C34"/>
    <mergeCell ref="J34:K34"/>
    <mergeCell ref="L34:M34"/>
    <mergeCell ref="N34:P34"/>
    <mergeCell ref="R34:S34"/>
    <mergeCell ref="T34:V34"/>
    <mergeCell ref="K36:L36"/>
    <mergeCell ref="T31:V31"/>
    <mergeCell ref="B33:C33"/>
    <mergeCell ref="J33:K33"/>
    <mergeCell ref="L33:M33"/>
    <mergeCell ref="N33:P33"/>
    <mergeCell ref="R33:S33"/>
    <mergeCell ref="J31:K31"/>
    <mergeCell ref="L31:M31"/>
    <mergeCell ref="N31:P31"/>
    <mergeCell ref="M36:N36"/>
    <mergeCell ref="Q36:Y37"/>
    <mergeCell ref="A37:E37"/>
    <mergeCell ref="F37:G37"/>
    <mergeCell ref="I37:J37"/>
    <mergeCell ref="K37:L37"/>
    <mergeCell ref="M38:N38"/>
    <mergeCell ref="A42:E42"/>
    <mergeCell ref="F42:G42"/>
    <mergeCell ref="I42:J42"/>
    <mergeCell ref="K42:L42"/>
    <mergeCell ref="M42:N42"/>
    <mergeCell ref="X46:Y47"/>
    <mergeCell ref="M37:N37"/>
    <mergeCell ref="A36:E36"/>
    <mergeCell ref="F36:G36"/>
    <mergeCell ref="I36:J36"/>
    <mergeCell ref="Q38:Y38"/>
    <mergeCell ref="A39:E39"/>
    <mergeCell ref="F39:G39"/>
    <mergeCell ref="I39:J39"/>
    <mergeCell ref="K39:L39"/>
    <mergeCell ref="M39:N39"/>
    <mergeCell ref="A38:E38"/>
    <mergeCell ref="F38:G38"/>
    <mergeCell ref="I38:J38"/>
    <mergeCell ref="K38:L38"/>
    <mergeCell ref="B49:E49"/>
    <mergeCell ref="R43:U43"/>
    <mergeCell ref="F44:G44"/>
    <mergeCell ref="I44:J44"/>
    <mergeCell ref="K44:L44"/>
    <mergeCell ref="M44:N44"/>
    <mergeCell ref="F46:G46"/>
    <mergeCell ref="A43:E43"/>
    <mergeCell ref="F43:G43"/>
    <mergeCell ref="K46:L47"/>
    <mergeCell ref="M46:N47"/>
    <mergeCell ref="P46:Q47"/>
    <mergeCell ref="R46:S47"/>
    <mergeCell ref="M43:N43"/>
    <mergeCell ref="U46:W47"/>
    <mergeCell ref="I43:J43"/>
    <mergeCell ref="K43:L43"/>
  </mergeCells>
  <phoneticPr fontId="0" type="noConversion"/>
  <dataValidations count="3">
    <dataValidation type="list" allowBlank="1" showInputMessage="1" showErrorMessage="1" sqref="L1:O1" xr:uid="{00000000-0002-0000-03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300-000001000000}">
      <formula1>$B$3:$B$5</formula1>
    </dataValidation>
    <dataValidation type="list" allowBlank="1" showInputMessage="1" showErrorMessage="1" sqref="S3:V3" xr:uid="{00000000-0002-0000-03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51"/>
  <sheetViews>
    <sheetView showGridLines="0" showZeros="0" zoomScaleNormal="100" workbookViewId="0">
      <selection activeCell="Q37" sqref="Q37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42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hidden="1" customHeight="1" x14ac:dyDescent="0.55000000000000004">
      <c r="B8" s="25" t="s">
        <v>7</v>
      </c>
      <c r="C8" s="26"/>
      <c r="D8" s="100"/>
      <c r="E8" s="104"/>
      <c r="F8" s="102"/>
      <c r="G8" s="100"/>
      <c r="H8" s="104"/>
      <c r="I8" s="102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hidden="1" customHeight="1" x14ac:dyDescent="0.55000000000000004">
      <c r="B9" s="74" t="s">
        <v>67</v>
      </c>
      <c r="C9" s="26"/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hidden="1" customHeight="1" x14ac:dyDescent="0.55000000000000004">
      <c r="B10" s="27" t="s">
        <v>5</v>
      </c>
      <c r="C10" s="26"/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29"/>
      <c r="O10" s="230"/>
      <c r="P10" s="231"/>
      <c r="Q10" s="49"/>
      <c r="R10" s="215"/>
      <c r="S10" s="239"/>
      <c r="T10" s="229"/>
      <c r="U10" s="230"/>
      <c r="V10" s="231"/>
      <c r="W10" s="14"/>
    </row>
    <row r="11" spans="2:26" ht="12" customHeight="1" x14ac:dyDescent="0.55000000000000004">
      <c r="B11" s="25" t="s">
        <v>6</v>
      </c>
      <c r="C11" s="75">
        <v>3</v>
      </c>
      <c r="D11" s="101"/>
      <c r="E11" s="50">
        <v>1</v>
      </c>
      <c r="F11" s="92"/>
      <c r="G11" s="101"/>
      <c r="H11" s="50">
        <v>1</v>
      </c>
      <c r="I11" s="179"/>
      <c r="J11" s="283"/>
      <c r="K11" s="219"/>
      <c r="L11" s="218"/>
      <c r="M11" s="264"/>
      <c r="N11" s="218"/>
      <c r="O11" s="219"/>
      <c r="P11" s="220"/>
      <c r="Q11" s="73"/>
      <c r="R11" s="260"/>
      <c r="S11" s="261"/>
      <c r="T11" s="218"/>
      <c r="U11" s="219"/>
      <c r="V11" s="220"/>
      <c r="W11" s="14"/>
    </row>
    <row r="12" spans="2:26" ht="12" customHeight="1" x14ac:dyDescent="0.55000000000000004">
      <c r="B12" s="25" t="s">
        <v>7</v>
      </c>
      <c r="C12" s="26">
        <v>4</v>
      </c>
      <c r="D12" s="100"/>
      <c r="E12" s="104">
        <v>1</v>
      </c>
      <c r="F12" s="102">
        <v>1</v>
      </c>
      <c r="G12" s="100"/>
      <c r="H12" s="104">
        <v>1</v>
      </c>
      <c r="I12" s="177">
        <v>1</v>
      </c>
      <c r="J12" s="253"/>
      <c r="K12" s="230"/>
      <c r="L12" s="229"/>
      <c r="M12" s="238"/>
      <c r="N12" s="229"/>
      <c r="O12" s="230"/>
      <c r="P12" s="231"/>
      <c r="Q12" s="49"/>
      <c r="R12" s="215"/>
      <c r="S12" s="239"/>
      <c r="T12" s="229"/>
      <c r="U12" s="230"/>
      <c r="V12" s="231"/>
      <c r="W12" s="14"/>
      <c r="X12" s="39"/>
      <c r="Y12" s="39"/>
    </row>
    <row r="13" spans="2:26" ht="12" customHeight="1" x14ac:dyDescent="0.55000000000000004">
      <c r="B13" s="74" t="s">
        <v>67</v>
      </c>
      <c r="C13" s="75">
        <v>5</v>
      </c>
      <c r="D13" s="101">
        <v>1</v>
      </c>
      <c r="E13" s="50">
        <v>1</v>
      </c>
      <c r="F13" s="92">
        <v>1</v>
      </c>
      <c r="G13" s="101">
        <v>1</v>
      </c>
      <c r="H13" s="50">
        <v>1</v>
      </c>
      <c r="I13" s="179">
        <v>1</v>
      </c>
      <c r="J13" s="253"/>
      <c r="K13" s="230"/>
      <c r="L13" s="229"/>
      <c r="M13" s="238"/>
      <c r="N13" s="218"/>
      <c r="O13" s="219"/>
      <c r="P13" s="220"/>
      <c r="Q13" s="73"/>
      <c r="R13" s="215"/>
      <c r="S13" s="239"/>
      <c r="T13" s="218"/>
      <c r="U13" s="219"/>
      <c r="V13" s="220"/>
      <c r="W13" s="13"/>
      <c r="X13" s="39"/>
      <c r="Y13" s="39"/>
    </row>
    <row r="14" spans="2:26" ht="12" customHeight="1" x14ac:dyDescent="0.55000000000000004">
      <c r="B14" s="25" t="s">
        <v>5</v>
      </c>
      <c r="C14" s="26">
        <v>6</v>
      </c>
      <c r="D14" s="100"/>
      <c r="E14" s="104">
        <v>1</v>
      </c>
      <c r="F14" s="102"/>
      <c r="G14" s="100"/>
      <c r="H14" s="104">
        <v>1</v>
      </c>
      <c r="I14" s="177"/>
      <c r="J14" s="253"/>
      <c r="K14" s="230"/>
      <c r="L14" s="229"/>
      <c r="M14" s="238"/>
      <c r="N14" s="229"/>
      <c r="O14" s="230"/>
      <c r="P14" s="231"/>
      <c r="Q14" s="49"/>
      <c r="R14" s="215"/>
      <c r="S14" s="239"/>
      <c r="T14" s="229"/>
      <c r="U14" s="230"/>
      <c r="V14" s="231"/>
      <c r="W14" s="14"/>
      <c r="X14" s="39"/>
      <c r="Y14" s="39"/>
    </row>
    <row r="15" spans="2:26" ht="12" customHeight="1" thickBot="1" x14ac:dyDescent="0.6">
      <c r="B15" s="115" t="s">
        <v>8</v>
      </c>
      <c r="C15" s="116">
        <v>7</v>
      </c>
      <c r="D15" s="98"/>
      <c r="E15" s="117">
        <v>1</v>
      </c>
      <c r="F15" s="69"/>
      <c r="G15" s="181"/>
      <c r="H15" s="117">
        <v>1</v>
      </c>
      <c r="I15" s="178"/>
      <c r="J15" s="249"/>
      <c r="K15" s="234"/>
      <c r="L15" s="232"/>
      <c r="M15" s="233"/>
      <c r="N15" s="232"/>
      <c r="O15" s="234"/>
      <c r="P15" s="235"/>
      <c r="Q15" s="121"/>
      <c r="R15" s="236"/>
      <c r="S15" s="237"/>
      <c r="T15" s="232"/>
      <c r="U15" s="234"/>
      <c r="V15" s="235"/>
      <c r="W15" s="14"/>
      <c r="X15" s="39"/>
      <c r="Y15" s="39"/>
    </row>
    <row r="16" spans="2:26" ht="12" customHeight="1" x14ac:dyDescent="0.55000000000000004">
      <c r="B16" s="27" t="s">
        <v>6</v>
      </c>
      <c r="C16" s="75">
        <v>10</v>
      </c>
      <c r="D16" s="101"/>
      <c r="E16" s="50">
        <v>1</v>
      </c>
      <c r="F16" s="92"/>
      <c r="G16" s="101"/>
      <c r="H16" s="50">
        <v>1</v>
      </c>
      <c r="I16" s="179"/>
      <c r="J16" s="283"/>
      <c r="K16" s="219"/>
      <c r="L16" s="218"/>
      <c r="M16" s="264"/>
      <c r="N16" s="218"/>
      <c r="O16" s="219"/>
      <c r="P16" s="220"/>
      <c r="Q16" s="73"/>
      <c r="R16" s="260"/>
      <c r="S16" s="261"/>
      <c r="T16" s="218"/>
      <c r="U16" s="219"/>
      <c r="V16" s="220"/>
      <c r="W16" s="14"/>
      <c r="X16" s="39"/>
      <c r="Y16" s="39"/>
    </row>
    <row r="17" spans="2:25" ht="12" customHeight="1" x14ac:dyDescent="0.55000000000000004">
      <c r="B17" s="25" t="s">
        <v>7</v>
      </c>
      <c r="C17" s="26">
        <v>11</v>
      </c>
      <c r="D17" s="100"/>
      <c r="E17" s="104">
        <v>1</v>
      </c>
      <c r="F17" s="102">
        <v>1</v>
      </c>
      <c r="G17" s="100"/>
      <c r="H17" s="104">
        <v>1</v>
      </c>
      <c r="I17" s="177">
        <v>1</v>
      </c>
      <c r="J17" s="253"/>
      <c r="K17" s="230"/>
      <c r="L17" s="229"/>
      <c r="M17" s="238"/>
      <c r="N17" s="229"/>
      <c r="O17" s="230"/>
      <c r="P17" s="231"/>
      <c r="Q17" s="49"/>
      <c r="R17" s="215"/>
      <c r="S17" s="239"/>
      <c r="T17" s="229"/>
      <c r="U17" s="230"/>
      <c r="V17" s="231"/>
      <c r="W17" s="14"/>
      <c r="X17" s="39"/>
      <c r="Y17" s="39"/>
    </row>
    <row r="18" spans="2:25" ht="12" customHeight="1" x14ac:dyDescent="0.55000000000000004">
      <c r="B18" s="25" t="s">
        <v>67</v>
      </c>
      <c r="C18" s="26">
        <v>12</v>
      </c>
      <c r="D18" s="101">
        <v>1</v>
      </c>
      <c r="E18" s="50">
        <v>1</v>
      </c>
      <c r="F18" s="92">
        <v>1</v>
      </c>
      <c r="G18" s="101">
        <v>1</v>
      </c>
      <c r="H18" s="50">
        <v>1</v>
      </c>
      <c r="I18" s="179">
        <v>1</v>
      </c>
      <c r="J18" s="253"/>
      <c r="K18" s="230"/>
      <c r="L18" s="229"/>
      <c r="M18" s="238"/>
      <c r="N18" s="229"/>
      <c r="O18" s="230"/>
      <c r="P18" s="231"/>
      <c r="Q18" s="73"/>
      <c r="R18" s="215"/>
      <c r="S18" s="239"/>
      <c r="T18" s="229"/>
      <c r="U18" s="230"/>
      <c r="V18" s="231"/>
      <c r="W18" s="14"/>
      <c r="X18" s="39"/>
      <c r="Y18" s="39"/>
    </row>
    <row r="19" spans="2:25" ht="12" customHeight="1" x14ac:dyDescent="0.55000000000000004">
      <c r="B19" s="25" t="s">
        <v>70</v>
      </c>
      <c r="C19" s="26">
        <v>13</v>
      </c>
      <c r="D19" s="101"/>
      <c r="E19" s="50">
        <v>1</v>
      </c>
      <c r="F19" s="92"/>
      <c r="G19" s="101"/>
      <c r="H19" s="50">
        <v>1</v>
      </c>
      <c r="I19" s="179"/>
      <c r="J19" s="253"/>
      <c r="K19" s="230"/>
      <c r="L19" s="229"/>
      <c r="M19" s="238"/>
      <c r="N19" s="229"/>
      <c r="O19" s="230"/>
      <c r="P19" s="231"/>
      <c r="Q19" s="73"/>
      <c r="R19" s="215"/>
      <c r="S19" s="239"/>
      <c r="T19" s="229"/>
      <c r="U19" s="230"/>
      <c r="V19" s="231"/>
      <c r="W19" s="14"/>
      <c r="X19" s="39"/>
      <c r="Y19" s="39"/>
    </row>
    <row r="20" spans="2:25" ht="12" customHeight="1" thickBot="1" x14ac:dyDescent="0.6">
      <c r="B20" s="115" t="s">
        <v>71</v>
      </c>
      <c r="C20" s="116">
        <v>14</v>
      </c>
      <c r="D20" s="98"/>
      <c r="E20" s="117">
        <v>1</v>
      </c>
      <c r="F20" s="69">
        <v>1</v>
      </c>
      <c r="G20" s="181"/>
      <c r="H20" s="117">
        <v>1</v>
      </c>
      <c r="I20" s="178">
        <v>1</v>
      </c>
      <c r="J20" s="249"/>
      <c r="K20" s="234"/>
      <c r="L20" s="232"/>
      <c r="M20" s="233"/>
      <c r="N20" s="232"/>
      <c r="O20" s="234"/>
      <c r="P20" s="235"/>
      <c r="Q20" s="121"/>
      <c r="R20" s="236"/>
      <c r="S20" s="237"/>
      <c r="T20" s="232"/>
      <c r="U20" s="234"/>
      <c r="V20" s="235"/>
      <c r="W20" s="14"/>
      <c r="X20" s="39"/>
      <c r="Y20" s="39"/>
    </row>
    <row r="21" spans="2:25" ht="12" customHeight="1" x14ac:dyDescent="0.55000000000000004">
      <c r="B21" s="27" t="s">
        <v>6</v>
      </c>
      <c r="C21" s="75">
        <v>17</v>
      </c>
      <c r="D21" s="101"/>
      <c r="E21" s="50">
        <v>1</v>
      </c>
      <c r="F21" s="92"/>
      <c r="G21" s="101"/>
      <c r="H21" s="50">
        <v>1</v>
      </c>
      <c r="I21" s="179"/>
      <c r="J21" s="283"/>
      <c r="K21" s="219"/>
      <c r="L21" s="218"/>
      <c r="M21" s="264"/>
      <c r="N21" s="218"/>
      <c r="O21" s="219"/>
      <c r="P21" s="220"/>
      <c r="Q21" s="73"/>
      <c r="R21" s="260"/>
      <c r="S21" s="261"/>
      <c r="T21" s="218"/>
      <c r="U21" s="219"/>
      <c r="V21" s="220"/>
      <c r="W21" s="14"/>
      <c r="X21" s="39"/>
      <c r="Y21" s="39"/>
    </row>
    <row r="22" spans="2:25" ht="12" customHeight="1" x14ac:dyDescent="0.55000000000000004">
      <c r="B22" s="25" t="s">
        <v>7</v>
      </c>
      <c r="C22" s="75">
        <v>18</v>
      </c>
      <c r="D22" s="101"/>
      <c r="E22" s="50">
        <v>1</v>
      </c>
      <c r="F22" s="92">
        <v>1</v>
      </c>
      <c r="G22" s="101"/>
      <c r="H22" s="50">
        <v>1</v>
      </c>
      <c r="I22" s="179">
        <v>1</v>
      </c>
      <c r="J22" s="253"/>
      <c r="K22" s="230"/>
      <c r="L22" s="229"/>
      <c r="M22" s="238"/>
      <c r="N22" s="229"/>
      <c r="O22" s="230"/>
      <c r="P22" s="231"/>
      <c r="Q22" s="73"/>
      <c r="R22" s="215"/>
      <c r="S22" s="239"/>
      <c r="T22" s="229"/>
      <c r="U22" s="230"/>
      <c r="V22" s="231"/>
      <c r="W22" s="14"/>
      <c r="X22" s="39"/>
      <c r="Y22" s="39"/>
    </row>
    <row r="23" spans="2:25" ht="12" customHeight="1" x14ac:dyDescent="0.55000000000000004">
      <c r="B23" s="25" t="s">
        <v>67</v>
      </c>
      <c r="C23" s="75">
        <v>19</v>
      </c>
      <c r="D23" s="101">
        <v>1</v>
      </c>
      <c r="E23" s="50">
        <v>1</v>
      </c>
      <c r="F23" s="92">
        <v>1</v>
      </c>
      <c r="G23" s="101">
        <v>1</v>
      </c>
      <c r="H23" s="50">
        <v>1</v>
      </c>
      <c r="I23" s="179">
        <v>1</v>
      </c>
      <c r="J23" s="253"/>
      <c r="K23" s="230"/>
      <c r="L23" s="229"/>
      <c r="M23" s="238"/>
      <c r="N23" s="229"/>
      <c r="O23" s="230"/>
      <c r="P23" s="231"/>
      <c r="Q23" s="80"/>
      <c r="R23" s="215"/>
      <c r="S23" s="239"/>
      <c r="T23" s="229"/>
      <c r="U23" s="230"/>
      <c r="V23" s="231"/>
      <c r="W23" s="14"/>
      <c r="X23" s="39"/>
      <c r="Y23" s="39"/>
    </row>
    <row r="24" spans="2:25" ht="12" customHeight="1" x14ac:dyDescent="0.55000000000000004">
      <c r="B24" s="25" t="s">
        <v>70</v>
      </c>
      <c r="C24" s="75">
        <v>20</v>
      </c>
      <c r="D24" s="101"/>
      <c r="E24" s="50">
        <v>1</v>
      </c>
      <c r="F24" s="90"/>
      <c r="G24" s="101"/>
      <c r="H24" s="50">
        <v>1</v>
      </c>
      <c r="I24" s="180"/>
      <c r="J24" s="253"/>
      <c r="K24" s="230"/>
      <c r="L24" s="215"/>
      <c r="M24" s="239"/>
      <c r="N24" s="229"/>
      <c r="O24" s="230"/>
      <c r="P24" s="231"/>
      <c r="Q24" s="73"/>
      <c r="R24" s="215"/>
      <c r="S24" s="239"/>
      <c r="T24" s="229"/>
      <c r="U24" s="230"/>
      <c r="V24" s="231"/>
      <c r="W24" s="14"/>
      <c r="X24" s="39"/>
      <c r="Y24" s="39"/>
    </row>
    <row r="25" spans="2:25" ht="12" customHeight="1" thickBot="1" x14ac:dyDescent="0.6">
      <c r="B25" s="107" t="s">
        <v>71</v>
      </c>
      <c r="C25" s="111">
        <v>21</v>
      </c>
      <c r="D25" s="109"/>
      <c r="E25" s="54">
        <v>1</v>
      </c>
      <c r="F25" s="95">
        <v>1</v>
      </c>
      <c r="G25" s="109"/>
      <c r="H25" s="54">
        <v>1</v>
      </c>
      <c r="I25" s="182">
        <v>1</v>
      </c>
      <c r="J25" s="331"/>
      <c r="K25" s="332"/>
      <c r="N25" s="328"/>
      <c r="O25" s="329"/>
      <c r="P25" s="330"/>
      <c r="Q25" s="93"/>
      <c r="R25" s="333"/>
      <c r="S25" s="334"/>
      <c r="T25" s="328"/>
      <c r="U25" s="329"/>
      <c r="V25" s="330"/>
      <c r="W25" s="14"/>
      <c r="X25" s="39"/>
      <c r="Y25" s="39"/>
    </row>
    <row r="26" spans="2:25" ht="12" customHeight="1" thickBot="1" x14ac:dyDescent="0.6">
      <c r="B26" s="325" t="s">
        <v>83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7"/>
      <c r="W26" s="14"/>
      <c r="X26" s="39"/>
      <c r="Y26" s="39"/>
    </row>
    <row r="27" spans="2:25" ht="12" hidden="1" customHeight="1" x14ac:dyDescent="0.55000000000000004">
      <c r="B27" s="25" t="s">
        <v>7</v>
      </c>
      <c r="C27" s="75"/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x14ac:dyDescent="0.55000000000000004">
      <c r="B28" s="25" t="s">
        <v>67</v>
      </c>
      <c r="C28" s="75"/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80"/>
      <c r="R28" s="215"/>
      <c r="S28" s="239"/>
      <c r="T28" s="229"/>
      <c r="U28" s="230"/>
      <c r="V28" s="231"/>
      <c r="W28" s="14"/>
      <c r="X28" s="39"/>
      <c r="Y28" s="39"/>
    </row>
    <row r="29" spans="2:25" ht="12" hidden="1" customHeight="1" x14ac:dyDescent="0.55000000000000004">
      <c r="B29" s="25" t="s">
        <v>70</v>
      </c>
      <c r="C29" s="75"/>
      <c r="D29" s="101"/>
      <c r="E29" s="50"/>
      <c r="F29" s="90"/>
      <c r="G29" s="101"/>
      <c r="H29" s="104"/>
      <c r="I29" s="89"/>
      <c r="J29" s="253"/>
      <c r="K29" s="238"/>
      <c r="L29" s="215"/>
      <c r="M29" s="239"/>
      <c r="N29" s="229"/>
      <c r="O29" s="230"/>
      <c r="P29" s="231"/>
      <c r="Q29" s="73"/>
      <c r="R29" s="215"/>
      <c r="S29" s="239"/>
      <c r="T29" s="229"/>
      <c r="U29" s="230"/>
      <c r="V29" s="231"/>
      <c r="W29" s="14"/>
      <c r="X29" s="39"/>
      <c r="Y29" s="39"/>
    </row>
    <row r="30" spans="2:25" ht="12" hidden="1" customHeight="1" thickBot="1" x14ac:dyDescent="0.6">
      <c r="B30" s="25" t="s">
        <v>71</v>
      </c>
      <c r="C30" s="75"/>
      <c r="D30" s="101"/>
      <c r="E30" s="105"/>
      <c r="F30" s="90"/>
      <c r="G30" s="87"/>
      <c r="H30" s="86"/>
      <c r="I30" s="80"/>
      <c r="J30" s="253"/>
      <c r="K30" s="238"/>
      <c r="L30" s="215"/>
      <c r="M30" s="239"/>
      <c r="N30" s="229"/>
      <c r="O30" s="230"/>
      <c r="P30" s="231"/>
      <c r="Q30" s="73"/>
      <c r="R30" s="215"/>
      <c r="S30" s="239"/>
      <c r="T30" s="229"/>
      <c r="U30" s="230"/>
      <c r="V30" s="231"/>
      <c r="W30" s="14"/>
      <c r="X30" s="39"/>
      <c r="Y30" s="39"/>
    </row>
    <row r="31" spans="2:25" ht="12.75" customHeight="1" thickBot="1" x14ac:dyDescent="0.6">
      <c r="B31" s="265" t="s">
        <v>75</v>
      </c>
      <c r="C31" s="266"/>
      <c r="D31" s="85">
        <f t="shared" ref="D31:I31" si="0">SUM(D7:D25)-D9-D13-D18-D23-D28</f>
        <v>0</v>
      </c>
      <c r="E31" s="96">
        <f t="shared" si="0"/>
        <v>12</v>
      </c>
      <c r="F31" s="91">
        <f t="shared" si="0"/>
        <v>5</v>
      </c>
      <c r="G31" s="85">
        <f t="shared" si="0"/>
        <v>0</v>
      </c>
      <c r="H31" s="96">
        <f t="shared" si="0"/>
        <v>12</v>
      </c>
      <c r="I31" s="91">
        <f t="shared" si="0"/>
        <v>5</v>
      </c>
      <c r="J31" s="301">
        <f>SUM(J7:K25)-J9-J13-J18-J23-J28</f>
        <v>0</v>
      </c>
      <c r="K31" s="267"/>
      <c r="L31" s="262">
        <f>SUM(L7:M25)-L9-L13-L18-L23-L28</f>
        <v>0</v>
      </c>
      <c r="M31" s="263"/>
      <c r="N31" s="262">
        <f>SUM(N7:P25)-N9-N13-N18-N23-N28</f>
        <v>0</v>
      </c>
      <c r="O31" s="267"/>
      <c r="P31" s="268"/>
      <c r="Q31" s="81">
        <f>SUM(Q7:Q25)-Q9-Q13-Q18-Q23-Q28</f>
        <v>0</v>
      </c>
      <c r="R31" s="262">
        <f>SUM(R7:S25)-R9-R13-R18-R23-R28</f>
        <v>0</v>
      </c>
      <c r="S31" s="263"/>
      <c r="T31" s="262">
        <f>SUM(T7:V25)-T9-T13-T18-T23-T28</f>
        <v>0</v>
      </c>
      <c r="U31" s="267"/>
      <c r="V31" s="268"/>
      <c r="W31" s="15"/>
    </row>
    <row r="32" spans="2:25" ht="12.75" customHeight="1" thickBot="1" x14ac:dyDescent="0.6">
      <c r="B32" s="265" t="s">
        <v>69</v>
      </c>
      <c r="C32" s="266"/>
      <c r="D32" s="85">
        <f t="shared" ref="D32:G32" si="1">D9+D13+D18+D23+D28</f>
        <v>3</v>
      </c>
      <c r="E32" s="96">
        <f t="shared" si="1"/>
        <v>3</v>
      </c>
      <c r="F32" s="91">
        <f t="shared" si="1"/>
        <v>3</v>
      </c>
      <c r="G32" s="85">
        <f t="shared" si="1"/>
        <v>3</v>
      </c>
      <c r="H32" s="96">
        <f>H9+H13+H18+H23+H28</f>
        <v>3</v>
      </c>
      <c r="I32" s="91">
        <f>I9+I13+I18+I23+I28</f>
        <v>3</v>
      </c>
      <c r="J32" s="301">
        <f>J9+J13+J18+J23+J28</f>
        <v>0</v>
      </c>
      <c r="K32" s="267"/>
      <c r="L32" s="262">
        <f>L9+L13+L18+L23+L28</f>
        <v>0</v>
      </c>
      <c r="M32" s="263"/>
      <c r="N32" s="262">
        <f>N9+N13+N18+N23+N28</f>
        <v>0</v>
      </c>
      <c r="O32" s="267"/>
      <c r="P32" s="268"/>
      <c r="Q32" s="81">
        <f>Q9+Q13+Q18+Q23+Q28</f>
        <v>0</v>
      </c>
      <c r="R32" s="262">
        <f>R9+R13+R18+R23+R28</f>
        <v>0</v>
      </c>
      <c r="S32" s="263"/>
      <c r="T32" s="262">
        <f>T9+T13+T18+T23+T28</f>
        <v>0</v>
      </c>
      <c r="U32" s="267"/>
      <c r="V32" s="268"/>
      <c r="W32" s="15"/>
    </row>
    <row r="33" spans="1:25" s="7" customFormat="1" ht="9.75" customHeight="1" thickBot="1" x14ac:dyDescent="0.6"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6"/>
      <c r="S33" s="30"/>
      <c r="T33" s="30"/>
      <c r="U33" s="30"/>
      <c r="V33" s="30"/>
      <c r="W33" s="6"/>
      <c r="X33" s="6"/>
      <c r="Y33" s="6"/>
    </row>
    <row r="34" spans="1:25" ht="30.75" customHeight="1" thickBot="1" x14ac:dyDescent="0.6">
      <c r="A34" s="298" t="s">
        <v>65</v>
      </c>
      <c r="B34" s="298"/>
      <c r="C34" s="298"/>
      <c r="D34" s="298"/>
      <c r="E34" s="298"/>
      <c r="F34" s="299" t="s">
        <v>18</v>
      </c>
      <c r="G34" s="300"/>
      <c r="H34" s="70" t="s">
        <v>13</v>
      </c>
      <c r="I34" s="256" t="s">
        <v>15</v>
      </c>
      <c r="J34" s="302"/>
      <c r="K34" s="256" t="s">
        <v>14</v>
      </c>
      <c r="L34" s="257"/>
      <c r="M34" s="258" t="s">
        <v>24</v>
      </c>
      <c r="N34" s="259"/>
      <c r="O34" s="38"/>
      <c r="Q34" s="297" t="s">
        <v>51</v>
      </c>
      <c r="R34" s="297"/>
      <c r="S34" s="297"/>
      <c r="T34" s="297"/>
      <c r="U34" s="297"/>
      <c r="V34" s="297"/>
      <c r="W34" s="297"/>
      <c r="X34" s="297"/>
      <c r="Y34" s="297"/>
    </row>
    <row r="35" spans="1:25" x14ac:dyDescent="0.55000000000000004">
      <c r="A35" s="271" t="s">
        <v>9</v>
      </c>
      <c r="B35" s="272"/>
      <c r="C35" s="272"/>
      <c r="D35" s="272"/>
      <c r="E35" s="272"/>
      <c r="F35" s="254">
        <f>D31+G31+J31+Q31</f>
        <v>0</v>
      </c>
      <c r="G35" s="255"/>
      <c r="H35" s="76">
        <f>IF($S$3="Régime général",1.6,1.7)</f>
        <v>1.6</v>
      </c>
      <c r="I35" s="316">
        <f>+IF($S$3="Régime général",1.7,1.8)</f>
        <v>1.7</v>
      </c>
      <c r="J35" s="322"/>
      <c r="K35" s="316">
        <f>+IF($S$3="Régime général",1.8,1.9)</f>
        <v>1.8</v>
      </c>
      <c r="L35" s="323"/>
      <c r="M35" s="324">
        <f>+IF(($L$3="QF&lt;750"),($F35*$H35),((IF($L$3="750&lt;QF&lt;1300",$F35*$I35,$F35*$K35))))</f>
        <v>0</v>
      </c>
      <c r="N35" s="318"/>
      <c r="O35" s="71"/>
      <c r="P35" s="43"/>
      <c r="Q35" s="297"/>
      <c r="R35" s="297"/>
      <c r="S35" s="297"/>
      <c r="T35" s="297"/>
      <c r="U35" s="297"/>
      <c r="V35" s="297"/>
      <c r="W35" s="297"/>
      <c r="X35" s="297"/>
      <c r="Y35" s="297"/>
    </row>
    <row r="36" spans="1:25" ht="15" customHeight="1" x14ac:dyDescent="0.55000000000000004">
      <c r="A36" s="271" t="s">
        <v>11</v>
      </c>
      <c r="B36" s="272"/>
      <c r="C36" s="272"/>
      <c r="D36" s="272"/>
      <c r="E36" s="272"/>
      <c r="F36" s="254">
        <f>E31+H31+L31+R31</f>
        <v>24</v>
      </c>
      <c r="G36" s="255"/>
      <c r="H36" s="79">
        <f>IF($S$3="Régime général",6.75,7.8)</f>
        <v>6.75</v>
      </c>
      <c r="I36" s="310">
        <f>+IF($S$3="Régime général",6.85,7.9)</f>
        <v>6.85</v>
      </c>
      <c r="J36" s="311"/>
      <c r="K36" s="310">
        <f>+IF($S$3="Régime général",6.95,8)</f>
        <v>6.95</v>
      </c>
      <c r="L36" s="319"/>
      <c r="M36" s="312">
        <f>+IF(($L$3="QF&lt;750"),($F36*$H36),((IF($L$3="750&lt;QF&lt;1300",$F36*$I36,$F36*$K36))))</f>
        <v>166.8</v>
      </c>
      <c r="N36" s="306"/>
      <c r="O36" s="71"/>
      <c r="P36" s="43"/>
      <c r="Q36" s="297" t="s">
        <v>23</v>
      </c>
      <c r="R36" s="297"/>
      <c r="S36" s="297"/>
      <c r="T36" s="297"/>
      <c r="U36" s="297"/>
      <c r="V36" s="297"/>
      <c r="W36" s="297"/>
      <c r="X36" s="297"/>
      <c r="Y36" s="297"/>
    </row>
    <row r="37" spans="1:25" ht="15.75" customHeight="1" thickBot="1" x14ac:dyDescent="0.6">
      <c r="A37" s="271" t="s">
        <v>12</v>
      </c>
      <c r="B37" s="272"/>
      <c r="C37" s="272"/>
      <c r="D37" s="272"/>
      <c r="E37" s="272"/>
      <c r="F37" s="254">
        <f>F31+I31+N31+T31</f>
        <v>10</v>
      </c>
      <c r="G37" s="255"/>
      <c r="H37" s="78">
        <f>IF($S$3="Régime général",3.2,3.4)</f>
        <v>3.2</v>
      </c>
      <c r="I37" s="269">
        <f>+IF($S$3="Régime général",3.4,3.6)</f>
        <v>3.4</v>
      </c>
      <c r="J37" s="270"/>
      <c r="K37" s="269">
        <f>+IF($S$3="Régime général",3.6,3.8)</f>
        <v>3.6</v>
      </c>
      <c r="L37" s="320"/>
      <c r="M37" s="321">
        <f>+IF(($L$3="QF&lt;750"),($F37*$H37),((IF($L$3="750&lt;QF&lt;1300",$F37*$I37,$F37*$K37))))</f>
        <v>36</v>
      </c>
      <c r="N37" s="309"/>
      <c r="O37" s="71"/>
      <c r="P37" s="43"/>
    </row>
    <row r="38" spans="1:25" ht="3" customHeight="1" x14ac:dyDescent="0.55000000000000004">
      <c r="A38" s="18"/>
      <c r="B38" s="19"/>
      <c r="C38" s="18"/>
      <c r="D38" s="18"/>
      <c r="E38" s="18"/>
      <c r="F38" s="18"/>
      <c r="G38" s="18"/>
      <c r="H38" s="51"/>
      <c r="I38" s="51"/>
      <c r="J38" s="51"/>
      <c r="K38" s="51"/>
      <c r="L38" s="51"/>
      <c r="M38" s="36"/>
      <c r="N38" s="2"/>
      <c r="O38" s="2"/>
      <c r="P38" s="43"/>
      <c r="Q38" s="43"/>
      <c r="R38" s="43"/>
      <c r="S38" s="43"/>
      <c r="T38" s="43"/>
      <c r="U38" s="43"/>
      <c r="V38" s="43"/>
      <c r="W38" s="43"/>
      <c r="X38" s="43"/>
    </row>
    <row r="39" spans="1:25" ht="14.7" thickBot="1" x14ac:dyDescent="0.6">
      <c r="A39" s="46" t="s">
        <v>16</v>
      </c>
      <c r="B39" s="46"/>
      <c r="C39" s="46"/>
      <c r="D39" s="46"/>
      <c r="E39" s="32"/>
      <c r="F39" s="18"/>
      <c r="G39" s="18"/>
      <c r="H39" s="51"/>
      <c r="I39" s="51"/>
      <c r="J39" s="51"/>
      <c r="K39" s="51"/>
      <c r="L39" s="51"/>
      <c r="M39" s="36"/>
      <c r="N39" s="17"/>
      <c r="O39" s="17"/>
      <c r="P39" s="43"/>
      <c r="Q39" s="43"/>
      <c r="R39" s="43"/>
      <c r="S39" s="43"/>
      <c r="T39" s="43"/>
      <c r="U39" s="43"/>
      <c r="V39" s="43"/>
      <c r="W39" s="43"/>
      <c r="X39" s="43"/>
    </row>
    <row r="40" spans="1:25" x14ac:dyDescent="0.55000000000000004">
      <c r="A40" s="271" t="s">
        <v>66</v>
      </c>
      <c r="B40" s="272"/>
      <c r="C40" s="272"/>
      <c r="D40" s="272"/>
      <c r="E40" s="272"/>
      <c r="F40" s="254">
        <f>D32+G32+J32+Q32</f>
        <v>6</v>
      </c>
      <c r="G40" s="255"/>
      <c r="H40" s="83">
        <f>IF($S$3="Régime général",3.4,3.8)</f>
        <v>3.4</v>
      </c>
      <c r="I40" s="315">
        <f>IF($S$3="Régime général",3.8,4.2)</f>
        <v>3.8</v>
      </c>
      <c r="J40" s="315"/>
      <c r="K40" s="315">
        <f>IF($S$3="Régime général",4.2,4.6)</f>
        <v>4.2</v>
      </c>
      <c r="L40" s="316"/>
      <c r="M40" s="317">
        <f>+IF(($L$3="QF&lt;750"),($F40*$H40),((IF($L$3="750&lt;QF&lt;1300",$F40*$I40,$F40*$K40))))</f>
        <v>25.200000000000003</v>
      </c>
      <c r="N40" s="318"/>
      <c r="O40" s="17"/>
      <c r="P40" s="43"/>
      <c r="Q40" s="43"/>
      <c r="R40" s="43"/>
      <c r="S40" s="43"/>
      <c r="T40" s="43"/>
      <c r="U40" s="43"/>
      <c r="V40" s="43"/>
      <c r="W40" s="43"/>
      <c r="X40" s="43"/>
    </row>
    <row r="41" spans="1:25" x14ac:dyDescent="0.55000000000000004">
      <c r="A41" s="271" t="s">
        <v>11</v>
      </c>
      <c r="B41" s="272"/>
      <c r="C41" s="272"/>
      <c r="D41" s="272"/>
      <c r="E41" s="272"/>
      <c r="F41" s="254">
        <f>E32+H32+L32+R32</f>
        <v>6</v>
      </c>
      <c r="G41" s="255"/>
      <c r="H41" s="84">
        <f>IF($S$3="Régime général",6.45,6.65)</f>
        <v>6.45</v>
      </c>
      <c r="I41" s="313">
        <f>+IF($S$3="Régime général",6.65,6.85)</f>
        <v>6.65</v>
      </c>
      <c r="J41" s="313"/>
      <c r="K41" s="313">
        <f>+IF($S$3="Régime général",6.85,7.05)</f>
        <v>6.85</v>
      </c>
      <c r="L41" s="310"/>
      <c r="M41" s="305">
        <f>+IF(($L$3="QF&lt;750"),($F41*$H41),((IF($L$3="750&lt;QF&lt;1300",$F41*$I41,$F41*$K41))))</f>
        <v>41.099999999999994</v>
      </c>
      <c r="N41" s="306"/>
      <c r="O41" s="37"/>
      <c r="Q41" s="1"/>
      <c r="R41" s="296"/>
      <c r="S41" s="296"/>
      <c r="T41" s="296"/>
      <c r="U41" s="296"/>
      <c r="V41" s="71"/>
    </row>
    <row r="42" spans="1:25" ht="14.7" thickBot="1" x14ac:dyDescent="0.6">
      <c r="A42" s="31" t="s">
        <v>10</v>
      </c>
      <c r="B42" s="33"/>
      <c r="C42" s="34"/>
      <c r="D42" s="34"/>
      <c r="E42" s="34"/>
      <c r="F42" s="254">
        <f>F32+I32+N32+T32</f>
        <v>6</v>
      </c>
      <c r="G42" s="255"/>
      <c r="H42" s="78">
        <f>IF($S$3="Régime général",5,5.5)</f>
        <v>5</v>
      </c>
      <c r="I42" s="269">
        <f>+IF($S$3="Régime général",5.5,6)</f>
        <v>5.5</v>
      </c>
      <c r="J42" s="270"/>
      <c r="K42" s="269">
        <f>+IF($S$3="Régime général",6,6.5)</f>
        <v>6</v>
      </c>
      <c r="L42" s="307"/>
      <c r="M42" s="308">
        <f>+IF(($L$3="QF&lt;750"),($F42*$H42),((IF($L$3="750&lt;QF&lt;1300",$F42*$I42,$F42*$K42))))</f>
        <v>36</v>
      </c>
      <c r="N42" s="309"/>
      <c r="O42" s="37"/>
      <c r="Q42" s="1"/>
      <c r="R42" s="14"/>
      <c r="S42" s="14"/>
      <c r="T42" s="14"/>
      <c r="U42" s="14"/>
      <c r="V42" s="14"/>
    </row>
    <row r="43" spans="1:25" ht="9" customHeight="1" thickBot="1" x14ac:dyDescent="0.6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4"/>
      <c r="P43" s="14"/>
      <c r="Q43" s="35"/>
      <c r="R43" s="35"/>
      <c r="S43" s="35"/>
      <c r="T43" s="35"/>
      <c r="U43" s="35"/>
      <c r="V43" s="35"/>
      <c r="W43" s="2"/>
      <c r="X43" s="2"/>
      <c r="Y43" s="37"/>
    </row>
    <row r="44" spans="1:25" ht="15.75" customHeight="1" x14ac:dyDescent="0.55000000000000004">
      <c r="A44" s="11" t="s">
        <v>20</v>
      </c>
      <c r="B44" s="11"/>
      <c r="C44" s="11"/>
      <c r="D44" s="11"/>
      <c r="E44" s="44"/>
      <c r="F44" s="303">
        <v>43430</v>
      </c>
      <c r="G44" s="304"/>
      <c r="H44" s="11"/>
      <c r="I44" s="11"/>
      <c r="J44" s="11"/>
      <c r="K44" s="277" t="s">
        <v>17</v>
      </c>
      <c r="L44" s="277"/>
      <c r="M44" s="279">
        <f>M42+M41+M40+M37+M36+M35</f>
        <v>305.10000000000002</v>
      </c>
      <c r="N44" s="280"/>
      <c r="O44" s="40"/>
      <c r="P44" s="284" t="s">
        <v>19</v>
      </c>
      <c r="Q44" s="284"/>
      <c r="R44" s="286">
        <v>-7.8</v>
      </c>
      <c r="S44" s="287"/>
      <c r="T44" s="45"/>
      <c r="U44" s="290" t="s">
        <v>21</v>
      </c>
      <c r="V44" s="291"/>
      <c r="W44" s="292"/>
      <c r="X44" s="273">
        <f>M44+R44</f>
        <v>297.3</v>
      </c>
      <c r="Y44" s="274"/>
    </row>
    <row r="45" spans="1:25" ht="15.75" customHeight="1" thickBot="1" x14ac:dyDescent="0.6">
      <c r="A45" s="41" t="s">
        <v>22</v>
      </c>
      <c r="B45" s="42"/>
      <c r="C45" s="41"/>
      <c r="D45" s="41"/>
      <c r="E45" s="41"/>
      <c r="F45" s="41"/>
      <c r="G45" s="41"/>
      <c r="H45" s="11"/>
      <c r="I45" s="11"/>
      <c r="J45" s="11"/>
      <c r="K45" s="278"/>
      <c r="L45" s="278"/>
      <c r="M45" s="281"/>
      <c r="N45" s="282"/>
      <c r="O45" s="40"/>
      <c r="P45" s="285"/>
      <c r="Q45" s="285"/>
      <c r="R45" s="288"/>
      <c r="S45" s="289"/>
      <c r="T45" s="45"/>
      <c r="U45" s="293"/>
      <c r="V45" s="294"/>
      <c r="W45" s="295"/>
      <c r="X45" s="275"/>
      <c r="Y45" s="276"/>
    </row>
    <row r="46" spans="1:25" ht="15" customHeight="1" x14ac:dyDescent="0.55000000000000004"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  <c r="P46" s="14"/>
      <c r="Q46" s="14"/>
      <c r="R46" s="35"/>
      <c r="S46" s="35"/>
      <c r="T46" s="35"/>
      <c r="U46" s="35"/>
      <c r="V46" s="35"/>
      <c r="W46" s="2"/>
      <c r="X46" s="2"/>
      <c r="Y46" s="2"/>
    </row>
    <row r="47" spans="1:25" ht="15.9" thickBot="1" x14ac:dyDescent="0.6">
      <c r="A47" s="64" t="s">
        <v>56</v>
      </c>
      <c r="B47" s="314" t="s">
        <v>80</v>
      </c>
      <c r="C47" s="314"/>
      <c r="D47" s="314"/>
      <c r="E47" s="314"/>
      <c r="F47" s="122" t="s">
        <v>72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4"/>
      <c r="R47" s="11"/>
      <c r="S47" s="11"/>
      <c r="T47" s="11"/>
      <c r="U47" s="11"/>
      <c r="V47" s="11"/>
      <c r="W47" s="2"/>
      <c r="X47" s="2"/>
      <c r="Y47" s="2"/>
    </row>
    <row r="48" spans="1:25" ht="15.6" x14ac:dyDescent="0.55000000000000004">
      <c r="A48" s="64" t="s">
        <v>57</v>
      </c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2:25" x14ac:dyDescent="0.55000000000000004"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2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2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</sheetData>
  <mergeCells count="187">
    <mergeCell ref="G1:K1"/>
    <mergeCell ref="L1:O1"/>
    <mergeCell ref="E3:G3"/>
    <mergeCell ref="L3:O3"/>
    <mergeCell ref="X5:Y5"/>
    <mergeCell ref="J6:K6"/>
    <mergeCell ref="L6:M6"/>
    <mergeCell ref="N6:P6"/>
    <mergeCell ref="R6:S6"/>
    <mergeCell ref="T6:V6"/>
    <mergeCell ref="R7:S7"/>
    <mergeCell ref="S3:V3"/>
    <mergeCell ref="D5:F5"/>
    <mergeCell ref="G5:I5"/>
    <mergeCell ref="J5:P5"/>
    <mergeCell ref="Q5:V5"/>
    <mergeCell ref="R9:S9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T11:V11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N12:P12"/>
    <mergeCell ref="R12:S12"/>
    <mergeCell ref="J11:K11"/>
    <mergeCell ref="L11:M11"/>
    <mergeCell ref="N11:P11"/>
    <mergeCell ref="R11:S11"/>
    <mergeCell ref="J14:K14"/>
    <mergeCell ref="L14:M14"/>
    <mergeCell ref="N14:P14"/>
    <mergeCell ref="R14:S14"/>
    <mergeCell ref="T16:V16"/>
    <mergeCell ref="J17:K17"/>
    <mergeCell ref="L17:M17"/>
    <mergeCell ref="N17:P17"/>
    <mergeCell ref="R17:S17"/>
    <mergeCell ref="T17:V17"/>
    <mergeCell ref="T12:V12"/>
    <mergeCell ref="J13:K13"/>
    <mergeCell ref="L13:M13"/>
    <mergeCell ref="N13:P13"/>
    <mergeCell ref="R13:S13"/>
    <mergeCell ref="T13:V13"/>
    <mergeCell ref="J16:K16"/>
    <mergeCell ref="L16:M16"/>
    <mergeCell ref="N16:P16"/>
    <mergeCell ref="R16:S16"/>
    <mergeCell ref="T14:V14"/>
    <mergeCell ref="J15:K15"/>
    <mergeCell ref="L15:M15"/>
    <mergeCell ref="N15:P15"/>
    <mergeCell ref="R15:S15"/>
    <mergeCell ref="T15:V15"/>
    <mergeCell ref="J12:K12"/>
    <mergeCell ref="L12:M12"/>
    <mergeCell ref="T18:V18"/>
    <mergeCell ref="J19:K19"/>
    <mergeCell ref="L19:M19"/>
    <mergeCell ref="N19:P19"/>
    <mergeCell ref="R19:S19"/>
    <mergeCell ref="T19:V19"/>
    <mergeCell ref="J18:K18"/>
    <mergeCell ref="L18:M18"/>
    <mergeCell ref="N18:P18"/>
    <mergeCell ref="R18:S18"/>
    <mergeCell ref="R22:S22"/>
    <mergeCell ref="T20:V20"/>
    <mergeCell ref="J21:K21"/>
    <mergeCell ref="L21:M21"/>
    <mergeCell ref="N21:P21"/>
    <mergeCell ref="R21:S21"/>
    <mergeCell ref="T21:V21"/>
    <mergeCell ref="J20:K20"/>
    <mergeCell ref="L20:M20"/>
    <mergeCell ref="N20:P20"/>
    <mergeCell ref="R20:S20"/>
    <mergeCell ref="J27:K27"/>
    <mergeCell ref="L27:M27"/>
    <mergeCell ref="N27:P27"/>
    <mergeCell ref="R27:S27"/>
    <mergeCell ref="T22:V22"/>
    <mergeCell ref="J23:K23"/>
    <mergeCell ref="L23:M23"/>
    <mergeCell ref="N23:P23"/>
    <mergeCell ref="R23:S23"/>
    <mergeCell ref="T23:V23"/>
    <mergeCell ref="T27:V27"/>
    <mergeCell ref="J24:K24"/>
    <mergeCell ref="L24:M24"/>
    <mergeCell ref="N24:P24"/>
    <mergeCell ref="R24:S24"/>
    <mergeCell ref="T24:V24"/>
    <mergeCell ref="J25:K25"/>
    <mergeCell ref="N25:P25"/>
    <mergeCell ref="R25:S25"/>
    <mergeCell ref="T25:V25"/>
    <mergeCell ref="B26:V26"/>
    <mergeCell ref="J22:K22"/>
    <mergeCell ref="L22:M22"/>
    <mergeCell ref="N22:P22"/>
    <mergeCell ref="T28:V28"/>
    <mergeCell ref="J29:K29"/>
    <mergeCell ref="L29:M29"/>
    <mergeCell ref="N29:P29"/>
    <mergeCell ref="R29:S29"/>
    <mergeCell ref="T29:V29"/>
    <mergeCell ref="J28:K28"/>
    <mergeCell ref="L28:M28"/>
    <mergeCell ref="N28:P28"/>
    <mergeCell ref="R28:S28"/>
    <mergeCell ref="R30:S30"/>
    <mergeCell ref="T31:V31"/>
    <mergeCell ref="B32:C32"/>
    <mergeCell ref="J32:K32"/>
    <mergeCell ref="L32:M32"/>
    <mergeCell ref="N32:P32"/>
    <mergeCell ref="R32:S32"/>
    <mergeCell ref="T32:V32"/>
    <mergeCell ref="K34:L34"/>
    <mergeCell ref="T30:V30"/>
    <mergeCell ref="B31:C31"/>
    <mergeCell ref="J31:K31"/>
    <mergeCell ref="L31:M31"/>
    <mergeCell ref="N31:P31"/>
    <mergeCell ref="R31:S31"/>
    <mergeCell ref="J30:K30"/>
    <mergeCell ref="L30:M30"/>
    <mergeCell ref="N30:P30"/>
    <mergeCell ref="M34:N34"/>
    <mergeCell ref="Q34:Y35"/>
    <mergeCell ref="A35:E35"/>
    <mergeCell ref="F35:G35"/>
    <mergeCell ref="I35:J35"/>
    <mergeCell ref="K35:L35"/>
    <mergeCell ref="M35:N35"/>
    <mergeCell ref="A34:E34"/>
    <mergeCell ref="F34:G34"/>
    <mergeCell ref="I34:J34"/>
    <mergeCell ref="I37:J37"/>
    <mergeCell ref="K37:L37"/>
    <mergeCell ref="M37:N37"/>
    <mergeCell ref="A36:E36"/>
    <mergeCell ref="F36:G36"/>
    <mergeCell ref="I36:J36"/>
    <mergeCell ref="K36:L36"/>
    <mergeCell ref="U44:W45"/>
    <mergeCell ref="X44:Y45"/>
    <mergeCell ref="B47:E47"/>
    <mergeCell ref="F44:G44"/>
    <mergeCell ref="K44:L45"/>
    <mergeCell ref="M44:N45"/>
    <mergeCell ref="P44:Q45"/>
    <mergeCell ref="R44:S45"/>
    <mergeCell ref="F42:G42"/>
    <mergeCell ref="I42:J42"/>
    <mergeCell ref="K42:L42"/>
    <mergeCell ref="M42:N42"/>
    <mergeCell ref="R41:U41"/>
    <mergeCell ref="M36:N36"/>
    <mergeCell ref="Q36:Y36"/>
    <mergeCell ref="A37:E37"/>
    <mergeCell ref="F37:G37"/>
    <mergeCell ref="A40:E40"/>
    <mergeCell ref="F40:G40"/>
    <mergeCell ref="I40:J40"/>
    <mergeCell ref="K40:L40"/>
    <mergeCell ref="M40:N40"/>
    <mergeCell ref="M41:N41"/>
    <mergeCell ref="A41:E41"/>
    <mergeCell ref="F41:G41"/>
    <mergeCell ref="I41:J41"/>
    <mergeCell ref="K41:L41"/>
  </mergeCells>
  <phoneticPr fontId="0" type="noConversion"/>
  <dataValidations count="3">
    <dataValidation type="list" allowBlank="1" showInputMessage="1" showErrorMessage="1" sqref="L1:O1" xr:uid="{00000000-0002-0000-04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400-000001000000}">
      <formula1>$B$3:$B$5</formula1>
    </dataValidation>
    <dataValidation type="list" allowBlank="1" showInputMessage="1" showErrorMessage="1" sqref="S3:V3" xr:uid="{00000000-0002-0000-04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53"/>
  <sheetViews>
    <sheetView showGridLines="0" showZeros="0" zoomScaleNormal="100" workbookViewId="0">
      <selection activeCell="T35" sqref="T35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25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customHeight="1" x14ac:dyDescent="0.55000000000000004">
      <c r="B7" s="23" t="s">
        <v>6</v>
      </c>
      <c r="C7" s="24">
        <v>7</v>
      </c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customHeight="1" x14ac:dyDescent="0.55000000000000004">
      <c r="B8" s="25" t="s">
        <v>7</v>
      </c>
      <c r="C8" s="26">
        <v>8</v>
      </c>
      <c r="D8" s="100"/>
      <c r="E8" s="104"/>
      <c r="F8" s="102"/>
      <c r="G8" s="100"/>
      <c r="H8" s="104"/>
      <c r="I8" s="102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customHeight="1" x14ac:dyDescent="0.55000000000000004">
      <c r="B9" s="74" t="s">
        <v>67</v>
      </c>
      <c r="C9" s="26">
        <v>9</v>
      </c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customHeight="1" x14ac:dyDescent="0.55000000000000004">
      <c r="B10" s="27" t="s">
        <v>5</v>
      </c>
      <c r="C10" s="26">
        <v>10</v>
      </c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29"/>
      <c r="O10" s="230"/>
      <c r="P10" s="231"/>
      <c r="Q10" s="49"/>
      <c r="R10" s="215"/>
      <c r="S10" s="239"/>
      <c r="T10" s="229"/>
      <c r="U10" s="230"/>
      <c r="V10" s="231"/>
      <c r="W10" s="14"/>
    </row>
    <row r="11" spans="2:26" ht="12" customHeight="1" thickBot="1" x14ac:dyDescent="0.6">
      <c r="B11" s="115" t="s">
        <v>8</v>
      </c>
      <c r="C11" s="116">
        <v>11</v>
      </c>
      <c r="D11" s="98"/>
      <c r="E11" s="117"/>
      <c r="F11" s="69"/>
      <c r="G11" s="98"/>
      <c r="H11" s="117"/>
      <c r="I11" s="69"/>
      <c r="J11" s="249"/>
      <c r="K11" s="234"/>
      <c r="L11" s="232"/>
      <c r="M11" s="233"/>
      <c r="N11" s="232"/>
      <c r="O11" s="234"/>
      <c r="P11" s="235"/>
      <c r="Q11" s="121"/>
      <c r="R11" s="236"/>
      <c r="S11" s="237"/>
      <c r="T11" s="232"/>
      <c r="U11" s="234"/>
      <c r="V11" s="235"/>
      <c r="W11" s="14"/>
    </row>
    <row r="12" spans="2:26" ht="12" customHeight="1" x14ac:dyDescent="0.55000000000000004">
      <c r="B12" s="27" t="s">
        <v>6</v>
      </c>
      <c r="C12" s="75">
        <v>14</v>
      </c>
      <c r="D12" s="101"/>
      <c r="E12" s="50"/>
      <c r="F12" s="92"/>
      <c r="G12" s="101"/>
      <c r="H12" s="50"/>
      <c r="I12" s="92"/>
      <c r="J12" s="283"/>
      <c r="K12" s="219"/>
      <c r="L12" s="218"/>
      <c r="M12" s="264"/>
      <c r="N12" s="218"/>
      <c r="O12" s="219"/>
      <c r="P12" s="220"/>
      <c r="Q12" s="73"/>
      <c r="R12" s="260"/>
      <c r="S12" s="261"/>
      <c r="T12" s="218"/>
      <c r="U12" s="219"/>
      <c r="V12" s="220"/>
      <c r="W12" s="14"/>
    </row>
    <row r="13" spans="2:26" ht="12" customHeight="1" x14ac:dyDescent="0.55000000000000004">
      <c r="B13" s="25" t="s">
        <v>7</v>
      </c>
      <c r="C13" s="26">
        <v>15</v>
      </c>
      <c r="D13" s="100"/>
      <c r="E13" s="104"/>
      <c r="F13" s="102"/>
      <c r="G13" s="100"/>
      <c r="H13" s="104"/>
      <c r="I13" s="102"/>
      <c r="J13" s="253"/>
      <c r="K13" s="230"/>
      <c r="L13" s="229"/>
      <c r="M13" s="238"/>
      <c r="N13" s="229"/>
      <c r="O13" s="230"/>
      <c r="P13" s="231"/>
      <c r="Q13" s="49"/>
      <c r="R13" s="215"/>
      <c r="S13" s="239"/>
      <c r="T13" s="229"/>
      <c r="U13" s="230"/>
      <c r="V13" s="231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16</v>
      </c>
      <c r="D14" s="101"/>
      <c r="E14" s="50"/>
      <c r="F14" s="92"/>
      <c r="G14" s="101"/>
      <c r="H14" s="50"/>
      <c r="I14" s="92"/>
      <c r="J14" s="253"/>
      <c r="K14" s="230"/>
      <c r="L14" s="229"/>
      <c r="M14" s="238"/>
      <c r="N14" s="218"/>
      <c r="O14" s="219"/>
      <c r="P14" s="220"/>
      <c r="Q14" s="73"/>
      <c r="R14" s="215"/>
      <c r="S14" s="239"/>
      <c r="T14" s="218"/>
      <c r="U14" s="219"/>
      <c r="V14" s="220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17</v>
      </c>
      <c r="D15" s="100"/>
      <c r="E15" s="104"/>
      <c r="F15" s="102"/>
      <c r="G15" s="100"/>
      <c r="H15" s="104"/>
      <c r="I15" s="102"/>
      <c r="J15" s="253"/>
      <c r="K15" s="230"/>
      <c r="L15" s="229"/>
      <c r="M15" s="238"/>
      <c r="N15" s="229"/>
      <c r="O15" s="230"/>
      <c r="P15" s="231"/>
      <c r="Q15" s="49"/>
      <c r="R15" s="215"/>
      <c r="S15" s="239"/>
      <c r="T15" s="229"/>
      <c r="U15" s="230"/>
      <c r="V15" s="231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18</v>
      </c>
      <c r="D16" s="98"/>
      <c r="E16" s="117"/>
      <c r="F16" s="69"/>
      <c r="G16" s="98"/>
      <c r="H16" s="117"/>
      <c r="I16" s="69"/>
      <c r="J16" s="249"/>
      <c r="K16" s="234"/>
      <c r="L16" s="232"/>
      <c r="M16" s="233"/>
      <c r="N16" s="232"/>
      <c r="O16" s="234"/>
      <c r="P16" s="235"/>
      <c r="Q16" s="121"/>
      <c r="R16" s="236"/>
      <c r="S16" s="237"/>
      <c r="T16" s="232"/>
      <c r="U16" s="234"/>
      <c r="V16" s="235"/>
      <c r="W16" s="14"/>
      <c r="X16" s="39"/>
      <c r="Y16" s="39"/>
    </row>
    <row r="17" spans="2:25" ht="12" customHeight="1" x14ac:dyDescent="0.55000000000000004">
      <c r="B17" s="27" t="s">
        <v>6</v>
      </c>
      <c r="C17" s="75">
        <v>21</v>
      </c>
      <c r="D17" s="101"/>
      <c r="E17" s="50"/>
      <c r="F17" s="92"/>
      <c r="G17" s="101"/>
      <c r="H17" s="50"/>
      <c r="I17" s="92"/>
      <c r="J17" s="283"/>
      <c r="K17" s="219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20"/>
      <c r="W17" s="14"/>
      <c r="X17" s="39"/>
      <c r="Y17" s="39"/>
    </row>
    <row r="18" spans="2:25" ht="12" customHeight="1" x14ac:dyDescent="0.55000000000000004">
      <c r="B18" s="25" t="s">
        <v>7</v>
      </c>
      <c r="C18" s="26">
        <v>22</v>
      </c>
      <c r="D18" s="100"/>
      <c r="E18" s="104"/>
      <c r="F18" s="102"/>
      <c r="G18" s="100"/>
      <c r="H18" s="104"/>
      <c r="I18" s="102"/>
      <c r="J18" s="253"/>
      <c r="K18" s="230"/>
      <c r="L18" s="229"/>
      <c r="M18" s="238"/>
      <c r="N18" s="229"/>
      <c r="O18" s="230"/>
      <c r="P18" s="231"/>
      <c r="Q18" s="49"/>
      <c r="R18" s="215"/>
      <c r="S18" s="239"/>
      <c r="T18" s="229"/>
      <c r="U18" s="230"/>
      <c r="V18" s="231"/>
      <c r="W18" s="14"/>
      <c r="X18" s="39"/>
      <c r="Y18" s="39"/>
    </row>
    <row r="19" spans="2:25" ht="12" customHeight="1" x14ac:dyDescent="0.55000000000000004">
      <c r="B19" s="25" t="s">
        <v>67</v>
      </c>
      <c r="C19" s="26">
        <v>23</v>
      </c>
      <c r="D19" s="101"/>
      <c r="E19" s="50"/>
      <c r="F19" s="92"/>
      <c r="G19" s="101"/>
      <c r="H19" s="50"/>
      <c r="I19" s="92"/>
      <c r="J19" s="253"/>
      <c r="K19" s="230"/>
      <c r="L19" s="229"/>
      <c r="M19" s="238"/>
      <c r="N19" s="229"/>
      <c r="O19" s="230"/>
      <c r="P19" s="231"/>
      <c r="Q19" s="73"/>
      <c r="R19" s="215"/>
      <c r="S19" s="239"/>
      <c r="T19" s="229"/>
      <c r="U19" s="230"/>
      <c r="V19" s="231"/>
      <c r="W19" s="14"/>
      <c r="X19" s="39"/>
      <c r="Y19" s="39"/>
    </row>
    <row r="20" spans="2:25" ht="12" customHeight="1" x14ac:dyDescent="0.55000000000000004">
      <c r="B20" s="25" t="s">
        <v>70</v>
      </c>
      <c r="C20" s="26">
        <v>24</v>
      </c>
      <c r="D20" s="101"/>
      <c r="E20" s="50"/>
      <c r="F20" s="92"/>
      <c r="G20" s="101"/>
      <c r="H20" s="50"/>
      <c r="I20" s="92"/>
      <c r="J20" s="253"/>
      <c r="K20" s="230"/>
      <c r="L20" s="229"/>
      <c r="M20" s="238"/>
      <c r="N20" s="229"/>
      <c r="O20" s="230"/>
      <c r="P20" s="231"/>
      <c r="Q20" s="73"/>
      <c r="R20" s="215"/>
      <c r="S20" s="239"/>
      <c r="T20" s="229"/>
      <c r="U20" s="230"/>
      <c r="V20" s="231"/>
      <c r="W20" s="14"/>
      <c r="X20" s="39"/>
      <c r="Y20" s="39"/>
    </row>
    <row r="21" spans="2:25" ht="12" customHeight="1" thickBot="1" x14ac:dyDescent="0.6">
      <c r="B21" s="115" t="s">
        <v>71</v>
      </c>
      <c r="C21" s="116">
        <v>25</v>
      </c>
      <c r="D21" s="98"/>
      <c r="E21" s="117"/>
      <c r="F21" s="69"/>
      <c r="G21" s="98"/>
      <c r="H21" s="117"/>
      <c r="I21" s="69"/>
      <c r="J21" s="249"/>
      <c r="K21" s="234"/>
      <c r="L21" s="232"/>
      <c r="M21" s="233"/>
      <c r="N21" s="232"/>
      <c r="O21" s="234"/>
      <c r="P21" s="235"/>
      <c r="Q21" s="121"/>
      <c r="R21" s="236"/>
      <c r="S21" s="237"/>
      <c r="T21" s="232"/>
      <c r="U21" s="234"/>
      <c r="V21" s="235"/>
      <c r="W21" s="14"/>
      <c r="X21" s="39"/>
      <c r="Y21" s="39"/>
    </row>
    <row r="22" spans="2:25" ht="12" customHeight="1" x14ac:dyDescent="0.55000000000000004">
      <c r="B22" s="27" t="s">
        <v>6</v>
      </c>
      <c r="C22" s="75">
        <v>28</v>
      </c>
      <c r="D22" s="101"/>
      <c r="E22" s="50"/>
      <c r="F22" s="92"/>
      <c r="G22" s="101"/>
      <c r="H22" s="50"/>
      <c r="I22" s="92"/>
      <c r="J22" s="283"/>
      <c r="K22" s="219"/>
      <c r="L22" s="218"/>
      <c r="M22" s="264"/>
      <c r="N22" s="218"/>
      <c r="O22" s="219"/>
      <c r="P22" s="220"/>
      <c r="Q22" s="73"/>
      <c r="R22" s="260"/>
      <c r="S22" s="261"/>
      <c r="T22" s="218"/>
      <c r="U22" s="219"/>
      <c r="V22" s="220"/>
      <c r="W22" s="14"/>
      <c r="X22" s="39"/>
      <c r="Y22" s="39"/>
    </row>
    <row r="23" spans="2:25" ht="12" customHeight="1" x14ac:dyDescent="0.55000000000000004">
      <c r="B23" s="25" t="s">
        <v>7</v>
      </c>
      <c r="C23" s="75">
        <v>29</v>
      </c>
      <c r="D23" s="101"/>
      <c r="E23" s="50"/>
      <c r="F23" s="92"/>
      <c r="G23" s="101"/>
      <c r="H23" s="50"/>
      <c r="I23" s="92"/>
      <c r="J23" s="253"/>
      <c r="K23" s="230"/>
      <c r="L23" s="229"/>
      <c r="M23" s="238"/>
      <c r="N23" s="229"/>
      <c r="O23" s="230"/>
      <c r="P23" s="231"/>
      <c r="Q23" s="73"/>
      <c r="R23" s="215"/>
      <c r="S23" s="239"/>
      <c r="T23" s="229"/>
      <c r="U23" s="230"/>
      <c r="V23" s="231"/>
      <c r="W23" s="14"/>
      <c r="X23" s="39"/>
      <c r="Y23" s="39"/>
    </row>
    <row r="24" spans="2:25" ht="12" customHeight="1" x14ac:dyDescent="0.55000000000000004">
      <c r="B24" s="25" t="s">
        <v>67</v>
      </c>
      <c r="C24" s="75">
        <v>30</v>
      </c>
      <c r="D24" s="101"/>
      <c r="E24" s="50"/>
      <c r="F24" s="92"/>
      <c r="G24" s="101"/>
      <c r="H24" s="50"/>
      <c r="I24" s="92"/>
      <c r="J24" s="253"/>
      <c r="K24" s="230"/>
      <c r="L24" s="229"/>
      <c r="M24" s="238"/>
      <c r="N24" s="229"/>
      <c r="O24" s="230"/>
      <c r="P24" s="231"/>
      <c r="Q24" s="80"/>
      <c r="R24" s="215"/>
      <c r="S24" s="239"/>
      <c r="T24" s="229"/>
      <c r="U24" s="230"/>
      <c r="V24" s="231"/>
      <c r="W24" s="14"/>
      <c r="X24" s="39"/>
      <c r="Y24" s="39"/>
    </row>
    <row r="25" spans="2:25" ht="12" hidden="1" customHeight="1" x14ac:dyDescent="0.55000000000000004">
      <c r="B25" s="25" t="s">
        <v>70</v>
      </c>
      <c r="C25" s="75">
        <v>28</v>
      </c>
      <c r="D25" s="101"/>
      <c r="E25" s="50"/>
      <c r="F25" s="90"/>
      <c r="G25" s="101"/>
      <c r="H25" s="104"/>
      <c r="I25" s="89"/>
      <c r="J25" s="253"/>
      <c r="K25" s="230"/>
      <c r="L25" s="215"/>
      <c r="M25" s="239"/>
      <c r="N25" s="229"/>
      <c r="O25" s="230"/>
      <c r="P25" s="231"/>
      <c r="Q25" s="73"/>
      <c r="R25" s="215"/>
      <c r="S25" s="239"/>
      <c r="T25" s="229"/>
      <c r="U25" s="230"/>
      <c r="V25" s="231"/>
      <c r="W25" s="14"/>
      <c r="X25" s="39"/>
      <c r="Y25" s="39"/>
    </row>
    <row r="26" spans="2:25" ht="12" hidden="1" customHeight="1" thickBot="1" x14ac:dyDescent="0.6">
      <c r="B26" s="25" t="s">
        <v>71</v>
      </c>
      <c r="C26" s="75">
        <v>29</v>
      </c>
      <c r="D26" s="101"/>
      <c r="E26" s="50"/>
      <c r="F26" s="90"/>
      <c r="G26" s="101"/>
      <c r="H26" s="104"/>
      <c r="I26" s="89"/>
      <c r="J26" s="253"/>
      <c r="K26" s="238"/>
      <c r="N26" s="229"/>
      <c r="O26" s="230"/>
      <c r="P26" s="231"/>
      <c r="Q26" s="73"/>
      <c r="R26" s="215"/>
      <c r="S26" s="239"/>
      <c r="T26" s="229"/>
      <c r="U26" s="230"/>
      <c r="V26" s="231"/>
      <c r="W26" s="14"/>
      <c r="X26" s="39"/>
      <c r="Y26" s="39"/>
    </row>
    <row r="27" spans="2:25" ht="12" hidden="1" customHeight="1" x14ac:dyDescent="0.55000000000000004">
      <c r="B27" s="25" t="s">
        <v>6</v>
      </c>
      <c r="C27" s="75"/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73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x14ac:dyDescent="0.55000000000000004">
      <c r="B28" s="25" t="s">
        <v>7</v>
      </c>
      <c r="C28" s="75"/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73"/>
      <c r="R28" s="215"/>
      <c r="S28" s="239"/>
      <c r="T28" s="229"/>
      <c r="U28" s="230"/>
      <c r="V28" s="231"/>
      <c r="W28" s="14"/>
      <c r="X28" s="39"/>
      <c r="Y28" s="39"/>
    </row>
    <row r="29" spans="2:25" ht="12" hidden="1" customHeight="1" x14ac:dyDescent="0.55000000000000004">
      <c r="B29" s="25" t="s">
        <v>67</v>
      </c>
      <c r="C29" s="75"/>
      <c r="D29" s="101"/>
      <c r="E29" s="50"/>
      <c r="F29" s="90"/>
      <c r="G29" s="101"/>
      <c r="H29" s="104"/>
      <c r="I29" s="89"/>
      <c r="J29" s="253"/>
      <c r="K29" s="238"/>
      <c r="L29" s="215"/>
      <c r="M29" s="239"/>
      <c r="N29" s="229"/>
      <c r="O29" s="230"/>
      <c r="P29" s="231"/>
      <c r="Q29" s="80"/>
      <c r="R29" s="215"/>
      <c r="S29" s="239"/>
      <c r="T29" s="229"/>
      <c r="U29" s="230"/>
      <c r="V29" s="231"/>
      <c r="W29" s="14"/>
      <c r="X29" s="39"/>
      <c r="Y29" s="39"/>
    </row>
    <row r="30" spans="2:25" ht="12" hidden="1" customHeight="1" x14ac:dyDescent="0.55000000000000004">
      <c r="B30" s="25" t="s">
        <v>70</v>
      </c>
      <c r="C30" s="75"/>
      <c r="D30" s="101"/>
      <c r="E30" s="50"/>
      <c r="F30" s="90"/>
      <c r="G30" s="101"/>
      <c r="H30" s="104"/>
      <c r="I30" s="89"/>
      <c r="J30" s="253"/>
      <c r="K30" s="238"/>
      <c r="L30" s="215"/>
      <c r="M30" s="239"/>
      <c r="N30" s="229"/>
      <c r="O30" s="230"/>
      <c r="P30" s="231"/>
      <c r="Q30" s="73"/>
      <c r="R30" s="215"/>
      <c r="S30" s="239"/>
      <c r="T30" s="229"/>
      <c r="U30" s="230"/>
      <c r="V30" s="231"/>
      <c r="W30" s="14"/>
      <c r="X30" s="39"/>
      <c r="Y30" s="39"/>
    </row>
    <row r="31" spans="2:25" ht="12" hidden="1" customHeight="1" thickBot="1" x14ac:dyDescent="0.6">
      <c r="B31" s="25" t="s">
        <v>71</v>
      </c>
      <c r="C31" s="75"/>
      <c r="D31" s="101"/>
      <c r="E31" s="105"/>
      <c r="F31" s="90"/>
      <c r="G31" s="87"/>
      <c r="H31" s="86"/>
      <c r="I31" s="80"/>
      <c r="J31" s="253"/>
      <c r="K31" s="238"/>
      <c r="L31" s="215"/>
      <c r="M31" s="239"/>
      <c r="N31" s="229"/>
      <c r="O31" s="230"/>
      <c r="P31" s="231"/>
      <c r="Q31" s="73"/>
      <c r="R31" s="215"/>
      <c r="S31" s="239"/>
      <c r="T31" s="229"/>
      <c r="U31" s="230"/>
      <c r="V31" s="231"/>
      <c r="W31" s="14"/>
      <c r="X31" s="39"/>
      <c r="Y31" s="39"/>
    </row>
    <row r="32" spans="2:25" ht="12" customHeight="1" thickBot="1" x14ac:dyDescent="0.6">
      <c r="B32" s="131" t="s">
        <v>70</v>
      </c>
      <c r="C32" s="111" t="s">
        <v>84</v>
      </c>
      <c r="D32" s="109"/>
      <c r="E32" s="105"/>
      <c r="F32" s="94"/>
      <c r="G32" s="109"/>
      <c r="H32" s="127"/>
      <c r="I32" s="94"/>
      <c r="J32" s="128"/>
      <c r="K32" s="94"/>
      <c r="L32" s="127"/>
      <c r="M32" s="110"/>
      <c r="N32" s="129"/>
      <c r="O32" s="94"/>
      <c r="P32" s="95"/>
      <c r="Q32" s="93"/>
      <c r="R32" s="127"/>
      <c r="S32" s="110"/>
      <c r="T32" s="129"/>
      <c r="U32" s="94"/>
      <c r="V32" s="95"/>
      <c r="W32" s="14"/>
      <c r="X32" s="39"/>
      <c r="Y32" s="39"/>
    </row>
    <row r="33" spans="1:25" ht="12.75" customHeight="1" thickBot="1" x14ac:dyDescent="0.6">
      <c r="B33" s="265" t="s">
        <v>75</v>
      </c>
      <c r="C33" s="266"/>
      <c r="D33" s="85">
        <f t="shared" ref="D33:I33" si="0">SUM(D7:D32)-D9-D14-D19-D24-D29</f>
        <v>0</v>
      </c>
      <c r="E33" s="96">
        <f t="shared" si="0"/>
        <v>0</v>
      </c>
      <c r="F33" s="91">
        <f t="shared" si="0"/>
        <v>0</v>
      </c>
      <c r="G33" s="85">
        <f t="shared" si="0"/>
        <v>0</v>
      </c>
      <c r="H33" s="96">
        <f t="shared" si="0"/>
        <v>0</v>
      </c>
      <c r="I33" s="91">
        <f t="shared" si="0"/>
        <v>0</v>
      </c>
      <c r="J33" s="301">
        <f>SUM(J7:K32)-J9-J14-J19-J24-J29</f>
        <v>0</v>
      </c>
      <c r="K33" s="267"/>
      <c r="L33" s="262">
        <f>SUM(L7:M32)-L9-L14-L19-L24-L29</f>
        <v>0</v>
      </c>
      <c r="M33" s="263"/>
      <c r="N33" s="262">
        <f>SUM(N7:P32)-N9-N14-N19-N24-N29</f>
        <v>0</v>
      </c>
      <c r="O33" s="267"/>
      <c r="P33" s="268"/>
      <c r="Q33" s="81">
        <f>SUM(Q7:Q32)-Q9-Q14-Q19-Q24-Q29</f>
        <v>0</v>
      </c>
      <c r="R33" s="262">
        <f>SUM(R7:S32)-R9-R14-R19-R24-R29</f>
        <v>0</v>
      </c>
      <c r="S33" s="263"/>
      <c r="T33" s="262">
        <f>SUM(T7:V32)-T9-T14-T19-T24-T29</f>
        <v>0</v>
      </c>
      <c r="U33" s="267"/>
      <c r="V33" s="268"/>
      <c r="W33" s="15"/>
    </row>
    <row r="34" spans="1:25" ht="12.75" customHeight="1" thickBot="1" x14ac:dyDescent="0.6">
      <c r="B34" s="265" t="s">
        <v>69</v>
      </c>
      <c r="C34" s="266"/>
      <c r="D34" s="85">
        <f t="shared" ref="D34:J34" si="1">D9+D14+D19+D24+D29</f>
        <v>0</v>
      </c>
      <c r="E34" s="96">
        <f t="shared" si="1"/>
        <v>0</v>
      </c>
      <c r="F34" s="91">
        <f t="shared" si="1"/>
        <v>0</v>
      </c>
      <c r="G34" s="85">
        <f t="shared" si="1"/>
        <v>0</v>
      </c>
      <c r="H34" s="96">
        <f t="shared" si="1"/>
        <v>0</v>
      </c>
      <c r="I34" s="91">
        <f t="shared" si="1"/>
        <v>0</v>
      </c>
      <c r="J34" s="301">
        <f t="shared" si="1"/>
        <v>0</v>
      </c>
      <c r="K34" s="267"/>
      <c r="L34" s="262">
        <f>L9+L14+L19+L24+L29</f>
        <v>0</v>
      </c>
      <c r="M34" s="263"/>
      <c r="N34" s="262">
        <f>N9+N14+N19+N24+N29</f>
        <v>0</v>
      </c>
      <c r="O34" s="267"/>
      <c r="P34" s="268"/>
      <c r="Q34" s="81">
        <f>Q9+Q14+Q19+Q24+Q29</f>
        <v>0</v>
      </c>
      <c r="R34" s="262">
        <f>R9+R14+R19+R24+R29</f>
        <v>0</v>
      </c>
      <c r="S34" s="263"/>
      <c r="T34" s="262">
        <f>T9+T14+T19+T24+T29</f>
        <v>0</v>
      </c>
      <c r="U34" s="267"/>
      <c r="V34" s="268"/>
      <c r="W34" s="15"/>
    </row>
    <row r="35" spans="1:25" s="7" customFormat="1" ht="9.75" customHeight="1" thickBot="1" x14ac:dyDescent="0.6"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6"/>
      <c r="S35" s="30"/>
      <c r="T35" s="30"/>
      <c r="U35" s="30"/>
      <c r="V35" s="30"/>
      <c r="W35" s="6"/>
      <c r="X35" s="6"/>
      <c r="Y35" s="6"/>
    </row>
    <row r="36" spans="1:25" ht="30.75" customHeight="1" thickBot="1" x14ac:dyDescent="0.6">
      <c r="A36" s="298" t="s">
        <v>65</v>
      </c>
      <c r="B36" s="298"/>
      <c r="C36" s="298"/>
      <c r="D36" s="298"/>
      <c r="E36" s="298"/>
      <c r="F36" s="299" t="s">
        <v>18</v>
      </c>
      <c r="G36" s="300"/>
      <c r="H36" s="70" t="s">
        <v>13</v>
      </c>
      <c r="I36" s="256" t="s">
        <v>15</v>
      </c>
      <c r="J36" s="302"/>
      <c r="K36" s="256" t="s">
        <v>14</v>
      </c>
      <c r="L36" s="257"/>
      <c r="M36" s="258" t="s">
        <v>24</v>
      </c>
      <c r="N36" s="259"/>
      <c r="O36" s="38"/>
      <c r="Q36" s="297" t="s">
        <v>51</v>
      </c>
      <c r="R36" s="297"/>
      <c r="S36" s="297"/>
      <c r="T36" s="297"/>
      <c r="U36" s="297"/>
      <c r="V36" s="297"/>
      <c r="W36" s="297"/>
      <c r="X36" s="297"/>
      <c r="Y36" s="297"/>
    </row>
    <row r="37" spans="1:25" x14ac:dyDescent="0.55000000000000004">
      <c r="A37" s="271" t="s">
        <v>9</v>
      </c>
      <c r="B37" s="272"/>
      <c r="C37" s="272"/>
      <c r="D37" s="272"/>
      <c r="E37" s="272"/>
      <c r="F37" s="254">
        <f>D33+G33+J33+Q33</f>
        <v>0</v>
      </c>
      <c r="G37" s="255"/>
      <c r="H37" s="76">
        <f>IF($S$3="Régime général",1.6,1.7)</f>
        <v>1.6</v>
      </c>
      <c r="I37" s="316">
        <f>+IF($S$3="Régime général",1.7,1.8)</f>
        <v>1.7</v>
      </c>
      <c r="J37" s="322"/>
      <c r="K37" s="316">
        <f>+IF($S$3="Régime général",1.8,1.9)</f>
        <v>1.8</v>
      </c>
      <c r="L37" s="323"/>
      <c r="M37" s="324">
        <f>+IF(($L$3="QF&lt;750"),($F37*$H37),((IF($L$3="750&lt;QF&lt;1300",$F37*$I37,$F37*$K37))))</f>
        <v>0</v>
      </c>
      <c r="N37" s="318"/>
      <c r="O37" s="71"/>
      <c r="P37" s="43"/>
      <c r="Q37" s="297"/>
      <c r="R37" s="297"/>
      <c r="S37" s="297"/>
      <c r="T37" s="297"/>
      <c r="U37" s="297"/>
      <c r="V37" s="297"/>
      <c r="W37" s="297"/>
      <c r="X37" s="297"/>
      <c r="Y37" s="297"/>
    </row>
    <row r="38" spans="1:25" ht="15" customHeight="1" x14ac:dyDescent="0.55000000000000004">
      <c r="A38" s="271" t="s">
        <v>11</v>
      </c>
      <c r="B38" s="272"/>
      <c r="C38" s="272"/>
      <c r="D38" s="272"/>
      <c r="E38" s="272"/>
      <c r="F38" s="254">
        <f>E33+H33+L33+R33</f>
        <v>0</v>
      </c>
      <c r="G38" s="255"/>
      <c r="H38" s="79">
        <f>IF($S$3="Régime général",6.75,7.8)</f>
        <v>6.75</v>
      </c>
      <c r="I38" s="310">
        <f>+IF($S$3="Régime général",6.85,7.9)</f>
        <v>6.85</v>
      </c>
      <c r="J38" s="311"/>
      <c r="K38" s="310">
        <f>+IF($S$3="Régime général",6.95,8)</f>
        <v>6.95</v>
      </c>
      <c r="L38" s="319"/>
      <c r="M38" s="312">
        <f>+IF(($L$3="QF&lt;750"),($F38*$H38),((IF($L$3="750&lt;QF&lt;1300",$F38*$I38,$F38*$K38))))</f>
        <v>0</v>
      </c>
      <c r="N38" s="306"/>
      <c r="O38" s="71"/>
      <c r="P38" s="43"/>
      <c r="Q38" s="297" t="s">
        <v>23</v>
      </c>
      <c r="R38" s="297"/>
      <c r="S38" s="297"/>
      <c r="T38" s="297"/>
      <c r="U38" s="297"/>
      <c r="V38" s="297"/>
      <c r="W38" s="297"/>
      <c r="X38" s="297"/>
      <c r="Y38" s="297"/>
    </row>
    <row r="39" spans="1:25" ht="15.75" customHeight="1" thickBot="1" x14ac:dyDescent="0.6">
      <c r="A39" s="271" t="s">
        <v>12</v>
      </c>
      <c r="B39" s="272"/>
      <c r="C39" s="272"/>
      <c r="D39" s="272"/>
      <c r="E39" s="272"/>
      <c r="F39" s="254">
        <f>F33+I33+N33+T33</f>
        <v>0</v>
      </c>
      <c r="G39" s="255"/>
      <c r="H39" s="78">
        <f>IF($S$3="Régime général",3.2,3.4)</f>
        <v>3.2</v>
      </c>
      <c r="I39" s="269">
        <f>+IF($S$3="Régime général",3.4,3.6)</f>
        <v>3.4</v>
      </c>
      <c r="J39" s="270"/>
      <c r="K39" s="269">
        <f>+IF($S$3="Régime général",3.6,3.8)</f>
        <v>3.6</v>
      </c>
      <c r="L39" s="320"/>
      <c r="M39" s="321">
        <f>+IF(($L$3="QF&lt;750"),($F39*$H39),((IF($L$3="750&lt;QF&lt;1300",$F39*$I39,$F39*$K39))))</f>
        <v>0</v>
      </c>
      <c r="N39" s="309"/>
      <c r="O39" s="71"/>
      <c r="P39" s="43"/>
    </row>
    <row r="40" spans="1:25" ht="3" customHeight="1" x14ac:dyDescent="0.55000000000000004">
      <c r="A40" s="18"/>
      <c r="B40" s="19"/>
      <c r="C40" s="18"/>
      <c r="D40" s="18"/>
      <c r="E40" s="18"/>
      <c r="F40" s="18"/>
      <c r="G40" s="18"/>
      <c r="H40" s="51"/>
      <c r="I40" s="51"/>
      <c r="J40" s="51"/>
      <c r="K40" s="51"/>
      <c r="L40" s="51"/>
      <c r="M40" s="36"/>
      <c r="N40" s="2"/>
      <c r="O40" s="2"/>
      <c r="P40" s="43"/>
      <c r="Q40" s="43"/>
      <c r="R40" s="43"/>
      <c r="S40" s="43"/>
      <c r="T40" s="43"/>
      <c r="U40" s="43"/>
      <c r="V40" s="43"/>
      <c r="W40" s="43"/>
      <c r="X40" s="43"/>
    </row>
    <row r="41" spans="1:25" ht="14.7" thickBot="1" x14ac:dyDescent="0.6">
      <c r="A41" s="46" t="s">
        <v>16</v>
      </c>
      <c r="B41" s="46"/>
      <c r="C41" s="46"/>
      <c r="D41" s="46"/>
      <c r="E41" s="32"/>
      <c r="F41" s="18"/>
      <c r="G41" s="18"/>
      <c r="H41" s="51"/>
      <c r="I41" s="51"/>
      <c r="J41" s="51"/>
      <c r="K41" s="51"/>
      <c r="L41" s="51"/>
      <c r="M41" s="36"/>
      <c r="N41" s="17"/>
      <c r="O41" s="17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55000000000000004">
      <c r="A42" s="271" t="s">
        <v>66</v>
      </c>
      <c r="B42" s="272"/>
      <c r="C42" s="272"/>
      <c r="D42" s="272"/>
      <c r="E42" s="272"/>
      <c r="F42" s="254">
        <f>D34+G34+J34+Q34</f>
        <v>0</v>
      </c>
      <c r="G42" s="255"/>
      <c r="H42" s="83">
        <f>IF($S$3="Régime général",3.4,3.8)</f>
        <v>3.4</v>
      </c>
      <c r="I42" s="315">
        <f>IF($S$3="Régime général",3.8,4.2)</f>
        <v>3.8</v>
      </c>
      <c r="J42" s="315"/>
      <c r="K42" s="315">
        <f>IF($S$3="Régime général",4.2,4.6)</f>
        <v>4.2</v>
      </c>
      <c r="L42" s="316"/>
      <c r="M42" s="317">
        <f>+IF(($L$3="QF&lt;750"),($F42*$H42),((IF($L$3="750&lt;QF&lt;1300",$F42*$I42,$F42*$K42))))</f>
        <v>0</v>
      </c>
      <c r="N42" s="318"/>
      <c r="O42" s="17"/>
      <c r="P42" s="43"/>
      <c r="Q42" s="43"/>
      <c r="R42" s="43"/>
      <c r="S42" s="43"/>
      <c r="T42" s="43"/>
      <c r="U42" s="43"/>
      <c r="V42" s="43"/>
      <c r="W42" s="43"/>
      <c r="X42" s="43"/>
    </row>
    <row r="43" spans="1:25" x14ac:dyDescent="0.55000000000000004">
      <c r="A43" s="271" t="s">
        <v>11</v>
      </c>
      <c r="B43" s="272"/>
      <c r="C43" s="272"/>
      <c r="D43" s="272"/>
      <c r="E43" s="272"/>
      <c r="F43" s="254">
        <f>E34+H34+L34+R34</f>
        <v>0</v>
      </c>
      <c r="G43" s="255"/>
      <c r="H43" s="84">
        <f>IF($S$3="Régime général",6.45,6.65)</f>
        <v>6.45</v>
      </c>
      <c r="I43" s="313">
        <f>+IF($S$3="Régime général",6.65,6.85)</f>
        <v>6.65</v>
      </c>
      <c r="J43" s="313"/>
      <c r="K43" s="313">
        <f>+IF($S$3="Régime général",6.85,7.05)</f>
        <v>6.85</v>
      </c>
      <c r="L43" s="310"/>
      <c r="M43" s="305">
        <f>+IF(($L$3="QF&lt;750"),($F43*$H43),((IF($L$3="750&lt;QF&lt;1300",$F43*$I43,$F43*$K43))))</f>
        <v>0</v>
      </c>
      <c r="N43" s="306"/>
      <c r="O43" s="37"/>
      <c r="Q43" s="1"/>
      <c r="R43" s="296"/>
      <c r="S43" s="296"/>
      <c r="T43" s="296"/>
      <c r="U43" s="296"/>
      <c r="V43" s="71"/>
    </row>
    <row r="44" spans="1:25" ht="14.7" thickBot="1" x14ac:dyDescent="0.6">
      <c r="A44" s="31" t="s">
        <v>10</v>
      </c>
      <c r="B44" s="33"/>
      <c r="C44" s="34"/>
      <c r="D44" s="34"/>
      <c r="E44" s="34"/>
      <c r="F44" s="254">
        <f>F34+I34+N34+T34</f>
        <v>0</v>
      </c>
      <c r="G44" s="255"/>
      <c r="H44" s="78">
        <f>IF($S$3="Régime général",5,5.5)</f>
        <v>5</v>
      </c>
      <c r="I44" s="269">
        <f>+IF($S$3="Régime général",5.5,6)</f>
        <v>5.5</v>
      </c>
      <c r="J44" s="270"/>
      <c r="K44" s="269">
        <f>+IF($S$3="Régime général",6,6.5)</f>
        <v>6</v>
      </c>
      <c r="L44" s="307"/>
      <c r="M44" s="308">
        <f>+IF(($L$3="QF&lt;750"),($F44*$H44),((IF($L$3="750&lt;QF&lt;1300",$F44*$I44,$F44*$K44))))</f>
        <v>0</v>
      </c>
      <c r="N44" s="309"/>
      <c r="O44" s="37"/>
      <c r="Q44" s="1"/>
      <c r="R44" s="14"/>
      <c r="S44" s="14"/>
      <c r="T44" s="14"/>
      <c r="U44" s="14"/>
      <c r="V44" s="14"/>
    </row>
    <row r="45" spans="1:25" ht="9" customHeight="1" thickBot="1" x14ac:dyDescent="0.6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4"/>
      <c r="O45" s="14"/>
      <c r="P45" s="14"/>
      <c r="Q45" s="35"/>
      <c r="R45" s="35"/>
      <c r="S45" s="35"/>
      <c r="T45" s="35"/>
      <c r="U45" s="35"/>
      <c r="V45" s="35"/>
      <c r="W45" s="2"/>
      <c r="X45" s="2"/>
      <c r="Y45" s="37"/>
    </row>
    <row r="46" spans="1:25" ht="15.75" customHeight="1" x14ac:dyDescent="0.55000000000000004">
      <c r="A46" s="11" t="s">
        <v>20</v>
      </c>
      <c r="B46" s="11"/>
      <c r="C46" s="11"/>
      <c r="D46" s="11"/>
      <c r="E46" s="44"/>
      <c r="F46" s="303">
        <v>43086</v>
      </c>
      <c r="G46" s="304"/>
      <c r="H46" s="11"/>
      <c r="I46" s="11"/>
      <c r="J46" s="11"/>
      <c r="K46" s="277" t="s">
        <v>17</v>
      </c>
      <c r="L46" s="277"/>
      <c r="M46" s="279">
        <f>M44+M43+M42+M39+M38+M37</f>
        <v>0</v>
      </c>
      <c r="N46" s="280"/>
      <c r="O46" s="40"/>
      <c r="P46" s="284" t="s">
        <v>19</v>
      </c>
      <c r="Q46" s="284"/>
      <c r="R46" s="286"/>
      <c r="S46" s="287"/>
      <c r="T46" s="45"/>
      <c r="U46" s="290" t="s">
        <v>21</v>
      </c>
      <c r="V46" s="291"/>
      <c r="W46" s="292"/>
      <c r="X46" s="273">
        <f>M46+R46</f>
        <v>0</v>
      </c>
      <c r="Y46" s="274"/>
    </row>
    <row r="47" spans="1:25" ht="15.75" customHeight="1" thickBot="1" x14ac:dyDescent="0.6">
      <c r="A47" s="41" t="s">
        <v>22</v>
      </c>
      <c r="B47" s="42"/>
      <c r="C47" s="41"/>
      <c r="D47" s="41"/>
      <c r="E47" s="41"/>
      <c r="F47" s="41"/>
      <c r="G47" s="41"/>
      <c r="H47" s="11"/>
      <c r="I47" s="11"/>
      <c r="J47" s="11"/>
      <c r="K47" s="278"/>
      <c r="L47" s="278"/>
      <c r="M47" s="281"/>
      <c r="N47" s="282"/>
      <c r="O47" s="40"/>
      <c r="P47" s="285"/>
      <c r="Q47" s="285"/>
      <c r="R47" s="288"/>
      <c r="S47" s="289"/>
      <c r="T47" s="45"/>
      <c r="U47" s="293"/>
      <c r="V47" s="294"/>
      <c r="W47" s="295"/>
      <c r="X47" s="275"/>
      <c r="Y47" s="276"/>
    </row>
    <row r="48" spans="1:25" ht="15" customHeight="1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  <c r="P48" s="14"/>
      <c r="Q48" s="14"/>
      <c r="R48" s="35"/>
      <c r="S48" s="35"/>
      <c r="T48" s="35"/>
      <c r="U48" s="35"/>
      <c r="V48" s="35"/>
      <c r="W48" s="2"/>
      <c r="X48" s="2"/>
      <c r="Y48" s="2"/>
    </row>
    <row r="49" spans="1:25" ht="15.6" x14ac:dyDescent="0.55000000000000004">
      <c r="A49" s="64" t="s">
        <v>56</v>
      </c>
      <c r="B49" s="314" t="s">
        <v>80</v>
      </c>
      <c r="C49" s="314"/>
      <c r="D49" s="314"/>
      <c r="E49" s="314"/>
      <c r="F49" s="9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1:25" ht="15.6" x14ac:dyDescent="0.55000000000000004">
      <c r="A50" s="64" t="s">
        <v>57</v>
      </c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  <row r="51" spans="1:25" x14ac:dyDescent="0.55000000000000004"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  <c r="R51" s="11"/>
      <c r="S51" s="11"/>
      <c r="T51" s="11"/>
      <c r="U51" s="11"/>
      <c r="V51" s="11"/>
      <c r="W51" s="2"/>
      <c r="X51" s="2"/>
      <c r="Y51" s="2"/>
    </row>
    <row r="52" spans="1:25" x14ac:dyDescent="0.55000000000000004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4"/>
      <c r="R52" s="11"/>
      <c r="S52" s="11"/>
      <c r="T52" s="11"/>
      <c r="U52" s="11"/>
      <c r="V52" s="11"/>
      <c r="W52" s="2"/>
      <c r="X52" s="2"/>
      <c r="Y52" s="2"/>
    </row>
    <row r="53" spans="1:25" x14ac:dyDescent="0.55000000000000004"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4"/>
      <c r="R53" s="11"/>
      <c r="S53" s="11"/>
      <c r="T53" s="11"/>
      <c r="U53" s="11"/>
      <c r="V53" s="11"/>
      <c r="W53" s="2"/>
      <c r="X53" s="2"/>
      <c r="Y53" s="2"/>
    </row>
  </sheetData>
  <mergeCells count="196"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T9:V9"/>
    <mergeCell ref="J10:K10"/>
    <mergeCell ref="L10:M10"/>
    <mergeCell ref="N10:P10"/>
    <mergeCell ref="R10:S10"/>
    <mergeCell ref="T10:V10"/>
    <mergeCell ref="J9:K9"/>
    <mergeCell ref="L9:M9"/>
    <mergeCell ref="N9:P9"/>
    <mergeCell ref="R9:S9"/>
    <mergeCell ref="T11:V11"/>
    <mergeCell ref="J12:K12"/>
    <mergeCell ref="L12:M12"/>
    <mergeCell ref="N12:P12"/>
    <mergeCell ref="R12:S12"/>
    <mergeCell ref="T12:V12"/>
    <mergeCell ref="J11:K11"/>
    <mergeCell ref="L11:M11"/>
    <mergeCell ref="N11:P11"/>
    <mergeCell ref="R11:S11"/>
    <mergeCell ref="T13:V13"/>
    <mergeCell ref="J14:K14"/>
    <mergeCell ref="L14:M14"/>
    <mergeCell ref="N14:P14"/>
    <mergeCell ref="R14:S14"/>
    <mergeCell ref="T14:V14"/>
    <mergeCell ref="J13:K13"/>
    <mergeCell ref="L13:M13"/>
    <mergeCell ref="N13:P13"/>
    <mergeCell ref="R13:S13"/>
    <mergeCell ref="T15:V15"/>
    <mergeCell ref="J16:K16"/>
    <mergeCell ref="L16:M16"/>
    <mergeCell ref="N16:P16"/>
    <mergeCell ref="R16:S16"/>
    <mergeCell ref="T16:V16"/>
    <mergeCell ref="J15:K15"/>
    <mergeCell ref="L15:M15"/>
    <mergeCell ref="N15:P15"/>
    <mergeCell ref="R15:S15"/>
    <mergeCell ref="T17:V17"/>
    <mergeCell ref="J18:K18"/>
    <mergeCell ref="L18:M18"/>
    <mergeCell ref="N18:P18"/>
    <mergeCell ref="R18:S18"/>
    <mergeCell ref="T18:V18"/>
    <mergeCell ref="J17:K17"/>
    <mergeCell ref="L17:M17"/>
    <mergeCell ref="N17:P17"/>
    <mergeCell ref="R17:S17"/>
    <mergeCell ref="T19:V19"/>
    <mergeCell ref="J20:K20"/>
    <mergeCell ref="L20:M20"/>
    <mergeCell ref="N20:P20"/>
    <mergeCell ref="R20:S20"/>
    <mergeCell ref="T20:V20"/>
    <mergeCell ref="J19:K19"/>
    <mergeCell ref="L19:M19"/>
    <mergeCell ref="N19:P19"/>
    <mergeCell ref="R19:S19"/>
    <mergeCell ref="T21:V21"/>
    <mergeCell ref="J22:K22"/>
    <mergeCell ref="L22:M22"/>
    <mergeCell ref="N22:P22"/>
    <mergeCell ref="R22:S22"/>
    <mergeCell ref="T22:V22"/>
    <mergeCell ref="J21:K21"/>
    <mergeCell ref="L21:M21"/>
    <mergeCell ref="N21:P21"/>
    <mergeCell ref="R21:S21"/>
    <mergeCell ref="T23:V23"/>
    <mergeCell ref="J24:K24"/>
    <mergeCell ref="L24:M24"/>
    <mergeCell ref="N24:P24"/>
    <mergeCell ref="R24:S24"/>
    <mergeCell ref="T24:V24"/>
    <mergeCell ref="J23:K23"/>
    <mergeCell ref="L23:M23"/>
    <mergeCell ref="N23:P23"/>
    <mergeCell ref="R23:S23"/>
    <mergeCell ref="T25:V25"/>
    <mergeCell ref="J26:K26"/>
    <mergeCell ref="N26:P26"/>
    <mergeCell ref="R26:S26"/>
    <mergeCell ref="T26:V26"/>
    <mergeCell ref="J25:K25"/>
    <mergeCell ref="L25:M25"/>
    <mergeCell ref="N25:P25"/>
    <mergeCell ref="R25:S25"/>
    <mergeCell ref="T27:V27"/>
    <mergeCell ref="J28:K28"/>
    <mergeCell ref="L28:M28"/>
    <mergeCell ref="N28:P28"/>
    <mergeCell ref="R28:S28"/>
    <mergeCell ref="T28:V28"/>
    <mergeCell ref="J27:K27"/>
    <mergeCell ref="L27:M27"/>
    <mergeCell ref="N27:P27"/>
    <mergeCell ref="R27:S27"/>
    <mergeCell ref="T29:V29"/>
    <mergeCell ref="J30:K30"/>
    <mergeCell ref="L30:M30"/>
    <mergeCell ref="N30:P30"/>
    <mergeCell ref="R30:S30"/>
    <mergeCell ref="T30:V30"/>
    <mergeCell ref="J29:K29"/>
    <mergeCell ref="L29:M29"/>
    <mergeCell ref="N29:P29"/>
    <mergeCell ref="R29:S29"/>
    <mergeCell ref="R31:S31"/>
    <mergeCell ref="T33:V33"/>
    <mergeCell ref="B34:C34"/>
    <mergeCell ref="J34:K34"/>
    <mergeCell ref="L34:M34"/>
    <mergeCell ref="N34:P34"/>
    <mergeCell ref="R34:S34"/>
    <mergeCell ref="T34:V34"/>
    <mergeCell ref="K36:L36"/>
    <mergeCell ref="T31:V31"/>
    <mergeCell ref="B33:C33"/>
    <mergeCell ref="J33:K33"/>
    <mergeCell ref="L33:M33"/>
    <mergeCell ref="N33:P33"/>
    <mergeCell ref="R33:S33"/>
    <mergeCell ref="J31:K31"/>
    <mergeCell ref="L31:M31"/>
    <mergeCell ref="N31:P31"/>
    <mergeCell ref="M36:N36"/>
    <mergeCell ref="Q36:Y37"/>
    <mergeCell ref="A37:E37"/>
    <mergeCell ref="F37:G37"/>
    <mergeCell ref="I37:J37"/>
    <mergeCell ref="K37:L37"/>
    <mergeCell ref="M38:N38"/>
    <mergeCell ref="A42:E42"/>
    <mergeCell ref="F42:G42"/>
    <mergeCell ref="I42:J42"/>
    <mergeCell ref="K42:L42"/>
    <mergeCell ref="M42:N42"/>
    <mergeCell ref="X46:Y47"/>
    <mergeCell ref="M37:N37"/>
    <mergeCell ref="A36:E36"/>
    <mergeCell ref="F36:G36"/>
    <mergeCell ref="I36:J36"/>
    <mergeCell ref="Q38:Y38"/>
    <mergeCell ref="A39:E39"/>
    <mergeCell ref="F39:G39"/>
    <mergeCell ref="I39:J39"/>
    <mergeCell ref="K39:L39"/>
    <mergeCell ref="M39:N39"/>
    <mergeCell ref="A38:E38"/>
    <mergeCell ref="F38:G38"/>
    <mergeCell ref="I38:J38"/>
    <mergeCell ref="K38:L38"/>
    <mergeCell ref="B49:E49"/>
    <mergeCell ref="R43:U43"/>
    <mergeCell ref="F44:G44"/>
    <mergeCell ref="I44:J44"/>
    <mergeCell ref="K44:L44"/>
    <mergeCell ref="M44:N44"/>
    <mergeCell ref="F46:G46"/>
    <mergeCell ref="A43:E43"/>
    <mergeCell ref="F43:G43"/>
    <mergeCell ref="K46:L47"/>
    <mergeCell ref="M46:N47"/>
    <mergeCell ref="P46:Q47"/>
    <mergeCell ref="R46:S47"/>
    <mergeCell ref="M43:N43"/>
    <mergeCell ref="U46:W47"/>
    <mergeCell ref="I43:J43"/>
    <mergeCell ref="K43:L43"/>
  </mergeCells>
  <phoneticPr fontId="0" type="noConversion"/>
  <dataValidations count="3">
    <dataValidation type="list" allowBlank="1" showInputMessage="1" showErrorMessage="1" sqref="L1:O1" xr:uid="{00000000-0002-0000-05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500-000001000000}">
      <formula1>$B$3:$B$5</formula1>
    </dataValidation>
    <dataValidation type="list" allowBlank="1" showInputMessage="1" showErrorMessage="1" sqref="S3:V3" xr:uid="{00000000-0002-0000-05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50"/>
  <sheetViews>
    <sheetView showGridLines="0" showZeros="0" topLeftCell="A16" zoomScaleNormal="100" workbookViewId="0">
      <selection activeCell="I33" sqref="I33:J33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43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 t="s">
        <v>98</v>
      </c>
      <c r="F3" s="221"/>
      <c r="G3" s="221"/>
      <c r="I3" s="10"/>
      <c r="L3" s="248" t="s">
        <v>36</v>
      </c>
      <c r="M3" s="248"/>
      <c r="N3" s="248"/>
      <c r="O3" s="248"/>
      <c r="Q3" s="2" t="s">
        <v>39</v>
      </c>
      <c r="S3" s="221" t="s">
        <v>40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99</v>
      </c>
      <c r="E5" s="244"/>
      <c r="F5" s="245"/>
      <c r="G5" s="244" t="s">
        <v>100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4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69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hidden="1" customHeight="1" x14ac:dyDescent="0.55000000000000004">
      <c r="B7" s="23" t="s">
        <v>6</v>
      </c>
      <c r="C7" s="24"/>
      <c r="D7" s="99"/>
      <c r="E7" s="103"/>
      <c r="F7" s="164"/>
      <c r="G7" s="163"/>
      <c r="H7" s="103"/>
      <c r="I7" s="163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X7" s="13"/>
      <c r="Y7" s="13"/>
    </row>
    <row r="8" spans="2:26" ht="12" hidden="1" customHeight="1" x14ac:dyDescent="0.55000000000000004">
      <c r="B8" s="25" t="s">
        <v>7</v>
      </c>
      <c r="C8" s="26"/>
      <c r="D8" s="100"/>
      <c r="E8" s="104"/>
      <c r="F8" s="162"/>
      <c r="G8" s="135"/>
      <c r="H8" s="104"/>
      <c r="I8" s="135"/>
      <c r="J8" s="253"/>
      <c r="K8" s="230"/>
      <c r="L8" s="229"/>
      <c r="M8" s="238"/>
      <c r="N8" s="229"/>
      <c r="O8" s="230"/>
      <c r="P8" s="231"/>
      <c r="Q8" s="48"/>
      <c r="R8" s="215"/>
      <c r="S8" s="239"/>
      <c r="T8" s="215"/>
      <c r="U8" s="216"/>
      <c r="V8" s="217"/>
      <c r="W8" s="13"/>
      <c r="Z8" s="52"/>
    </row>
    <row r="9" spans="2:26" ht="12" hidden="1" customHeight="1" x14ac:dyDescent="0.55000000000000004">
      <c r="B9" s="131" t="s">
        <v>67</v>
      </c>
      <c r="C9" s="108"/>
      <c r="D9" s="109"/>
      <c r="E9" s="54"/>
      <c r="F9" s="130"/>
      <c r="G9" s="71"/>
      <c r="H9" s="54"/>
      <c r="I9" s="71"/>
      <c r="J9" s="331"/>
      <c r="K9" s="329"/>
      <c r="L9" s="328"/>
      <c r="M9" s="332"/>
      <c r="N9" s="347"/>
      <c r="O9" s="348"/>
      <c r="P9" s="349"/>
      <c r="Q9" s="132"/>
      <c r="R9" s="333"/>
      <c r="S9" s="334"/>
      <c r="T9" s="347"/>
      <c r="U9" s="348"/>
      <c r="V9" s="349"/>
      <c r="W9" s="13"/>
    </row>
    <row r="10" spans="2:26" ht="12" customHeight="1" x14ac:dyDescent="0.55000000000000004">
      <c r="B10" s="23" t="s">
        <v>71</v>
      </c>
      <c r="C10" s="24">
        <v>1</v>
      </c>
      <c r="D10" s="99"/>
      <c r="E10" s="103">
        <v>1</v>
      </c>
      <c r="F10" s="124">
        <v>1</v>
      </c>
      <c r="G10" s="202"/>
      <c r="H10" s="103">
        <v>1</v>
      </c>
      <c r="I10" s="202">
        <v>1</v>
      </c>
      <c r="J10" s="203"/>
      <c r="K10" s="198"/>
      <c r="L10" s="197"/>
      <c r="M10" s="204"/>
      <c r="N10" s="197"/>
      <c r="O10" s="198"/>
      <c r="P10" s="199"/>
      <c r="Q10" s="208"/>
      <c r="R10" s="200"/>
      <c r="S10" s="201"/>
      <c r="T10" s="197"/>
      <c r="U10" s="198"/>
      <c r="V10" s="199"/>
      <c r="W10" s="14"/>
    </row>
    <row r="11" spans="2:26" ht="12" customHeight="1" x14ac:dyDescent="0.55000000000000004">
      <c r="B11" s="25" t="s">
        <v>6</v>
      </c>
      <c r="C11" s="26">
        <v>4</v>
      </c>
      <c r="D11" s="100"/>
      <c r="E11" s="104">
        <v>1</v>
      </c>
      <c r="F11" s="161"/>
      <c r="G11" s="196"/>
      <c r="H11" s="104">
        <v>1</v>
      </c>
      <c r="I11" s="196"/>
      <c r="J11" s="205"/>
      <c r="K11" s="191"/>
      <c r="L11" s="190"/>
      <c r="M11" s="193"/>
      <c r="N11" s="190"/>
      <c r="O11" s="191"/>
      <c r="P11" s="192"/>
      <c r="Q11" s="49"/>
      <c r="R11" s="194"/>
      <c r="S11" s="195"/>
      <c r="T11" s="190"/>
      <c r="U11" s="191"/>
      <c r="V11" s="192"/>
      <c r="W11" s="14"/>
    </row>
    <row r="12" spans="2:26" ht="12" customHeight="1" x14ac:dyDescent="0.55000000000000004">
      <c r="B12" s="25" t="s">
        <v>7</v>
      </c>
      <c r="C12" s="26">
        <v>5</v>
      </c>
      <c r="D12" s="100"/>
      <c r="E12" s="104">
        <v>1</v>
      </c>
      <c r="F12" s="161">
        <v>1</v>
      </c>
      <c r="G12" s="196"/>
      <c r="H12" s="104">
        <v>1</v>
      </c>
      <c r="I12" s="196">
        <v>1</v>
      </c>
      <c r="J12" s="253"/>
      <c r="K12" s="230"/>
      <c r="L12" s="229"/>
      <c r="M12" s="238"/>
      <c r="N12" s="229"/>
      <c r="O12" s="230"/>
      <c r="P12" s="231"/>
      <c r="Q12" s="49"/>
      <c r="R12" s="215"/>
      <c r="S12" s="239"/>
      <c r="T12" s="229"/>
      <c r="U12" s="230"/>
      <c r="V12" s="231"/>
      <c r="W12" s="14"/>
      <c r="X12" s="39"/>
      <c r="Y12" s="39"/>
    </row>
    <row r="13" spans="2:26" ht="12" customHeight="1" x14ac:dyDescent="0.55000000000000004">
      <c r="B13" s="167" t="s">
        <v>67</v>
      </c>
      <c r="C13" s="26">
        <v>6</v>
      </c>
      <c r="D13" s="100">
        <v>1</v>
      </c>
      <c r="E13" s="104">
        <v>1</v>
      </c>
      <c r="F13" s="161">
        <v>1</v>
      </c>
      <c r="G13" s="196">
        <v>1</v>
      </c>
      <c r="H13" s="104">
        <v>1</v>
      </c>
      <c r="I13" s="196">
        <v>1</v>
      </c>
      <c r="J13" s="253"/>
      <c r="K13" s="230"/>
      <c r="L13" s="229"/>
      <c r="M13" s="238"/>
      <c r="N13" s="229"/>
      <c r="O13" s="230"/>
      <c r="P13" s="231"/>
      <c r="Q13" s="49"/>
      <c r="R13" s="215"/>
      <c r="S13" s="239"/>
      <c r="T13" s="229"/>
      <c r="U13" s="230"/>
      <c r="V13" s="231"/>
      <c r="W13" s="13"/>
      <c r="X13" s="39"/>
      <c r="Y13" s="39"/>
    </row>
    <row r="14" spans="2:26" ht="12" customHeight="1" x14ac:dyDescent="0.55000000000000004">
      <c r="B14" s="25" t="s">
        <v>5</v>
      </c>
      <c r="C14" s="26">
        <v>7</v>
      </c>
      <c r="D14" s="100"/>
      <c r="E14" s="104">
        <v>1</v>
      </c>
      <c r="F14" s="161"/>
      <c r="G14" s="135"/>
      <c r="H14" s="104">
        <v>1</v>
      </c>
      <c r="I14" s="135"/>
      <c r="J14" s="253"/>
      <c r="K14" s="230"/>
      <c r="L14" s="229"/>
      <c r="M14" s="238"/>
      <c r="N14" s="229"/>
      <c r="O14" s="230"/>
      <c r="P14" s="231"/>
      <c r="Q14" s="49"/>
      <c r="R14" s="215"/>
      <c r="S14" s="239"/>
      <c r="T14" s="229"/>
      <c r="U14" s="230"/>
      <c r="V14" s="231"/>
      <c r="W14" s="14"/>
      <c r="X14" s="39"/>
      <c r="Y14" s="39"/>
    </row>
    <row r="15" spans="2:26" ht="12" customHeight="1" thickBot="1" x14ac:dyDescent="0.6">
      <c r="B15" s="115" t="s">
        <v>8</v>
      </c>
      <c r="C15" s="116">
        <v>8</v>
      </c>
      <c r="D15" s="98"/>
      <c r="E15" s="117">
        <v>1</v>
      </c>
      <c r="F15" s="82">
        <v>1</v>
      </c>
      <c r="G15" s="136"/>
      <c r="H15" s="117">
        <v>1</v>
      </c>
      <c r="I15" s="136">
        <v>1</v>
      </c>
      <c r="J15" s="249"/>
      <c r="K15" s="234"/>
      <c r="L15" s="232"/>
      <c r="M15" s="233"/>
      <c r="N15" s="232"/>
      <c r="O15" s="234"/>
      <c r="P15" s="235"/>
      <c r="Q15" s="121"/>
      <c r="R15" s="236"/>
      <c r="S15" s="237"/>
      <c r="T15" s="232"/>
      <c r="U15" s="234"/>
      <c r="V15" s="235"/>
      <c r="W15" s="14"/>
      <c r="X15" s="39"/>
      <c r="Y15" s="39"/>
    </row>
    <row r="16" spans="2:26" ht="12" customHeight="1" thickBot="1" x14ac:dyDescent="0.6">
      <c r="B16" s="335" t="s">
        <v>94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7"/>
      <c r="W16" s="14"/>
      <c r="X16" s="39"/>
      <c r="Y16" s="39"/>
    </row>
    <row r="17" spans="2:25" ht="12" hidden="1" customHeight="1" x14ac:dyDescent="0.55000000000000004">
      <c r="B17" s="165"/>
      <c r="C17" s="166"/>
      <c r="D17" s="139"/>
      <c r="E17" s="140"/>
      <c r="F17" s="140"/>
      <c r="G17" s="139"/>
      <c r="H17" s="140"/>
      <c r="I17" s="141"/>
      <c r="J17" s="341"/>
      <c r="K17" s="343"/>
      <c r="L17" s="341"/>
      <c r="M17" s="343"/>
      <c r="N17" s="341"/>
      <c r="O17" s="342"/>
      <c r="P17" s="343"/>
      <c r="Q17" s="142"/>
      <c r="R17" s="341"/>
      <c r="S17" s="343"/>
      <c r="T17" s="341"/>
      <c r="U17" s="342"/>
      <c r="V17" s="343"/>
      <c r="W17" s="14"/>
      <c r="X17" s="39"/>
      <c r="Y17" s="39"/>
    </row>
    <row r="18" spans="2:25" ht="12" hidden="1" customHeight="1" x14ac:dyDescent="0.55000000000000004">
      <c r="B18" s="137"/>
      <c r="C18" s="138"/>
      <c r="D18" s="139"/>
      <c r="E18" s="140"/>
      <c r="F18" s="140"/>
      <c r="G18" s="139"/>
      <c r="H18" s="140"/>
      <c r="I18" s="141"/>
      <c r="J18" s="344"/>
      <c r="K18" s="345"/>
      <c r="L18" s="344"/>
      <c r="M18" s="345"/>
      <c r="N18" s="344"/>
      <c r="O18" s="346"/>
      <c r="P18" s="345"/>
      <c r="Q18" s="142"/>
      <c r="R18" s="344"/>
      <c r="S18" s="345"/>
      <c r="T18" s="344"/>
      <c r="U18" s="346"/>
      <c r="V18" s="345"/>
      <c r="W18" s="14"/>
      <c r="X18" s="39"/>
      <c r="Y18" s="39"/>
    </row>
    <row r="19" spans="2:25" ht="12" hidden="1" customHeight="1" x14ac:dyDescent="0.55000000000000004">
      <c r="B19" s="137"/>
      <c r="C19" s="138"/>
      <c r="D19" s="143"/>
      <c r="E19" s="144"/>
      <c r="F19" s="144"/>
      <c r="G19" s="143"/>
      <c r="H19" s="144"/>
      <c r="I19" s="145"/>
      <c r="J19" s="344"/>
      <c r="K19" s="345"/>
      <c r="L19" s="344"/>
      <c r="M19" s="345"/>
      <c r="N19" s="344"/>
      <c r="O19" s="346"/>
      <c r="P19" s="345"/>
      <c r="Q19" s="146"/>
      <c r="R19" s="344"/>
      <c r="S19" s="345"/>
      <c r="T19" s="344"/>
      <c r="U19" s="346"/>
      <c r="V19" s="345"/>
      <c r="W19" s="14"/>
      <c r="X19" s="39"/>
      <c r="Y19" s="39"/>
    </row>
    <row r="20" spans="2:25" ht="12" hidden="1" customHeight="1" thickBot="1" x14ac:dyDescent="0.6">
      <c r="B20" s="147"/>
      <c r="C20" s="148"/>
      <c r="D20" s="149"/>
      <c r="E20" s="149"/>
      <c r="F20" s="150"/>
      <c r="G20" s="151"/>
      <c r="H20" s="150"/>
      <c r="I20" s="150"/>
      <c r="J20" s="152"/>
      <c r="K20" s="149"/>
      <c r="L20" s="153"/>
      <c r="M20" s="149"/>
      <c r="N20" s="153"/>
      <c r="O20" s="152"/>
      <c r="P20" s="149"/>
      <c r="Q20" s="154"/>
      <c r="R20" s="153"/>
      <c r="S20" s="149"/>
      <c r="T20" s="153"/>
      <c r="U20" s="152"/>
      <c r="V20" s="149"/>
      <c r="W20" s="14"/>
      <c r="X20" s="39"/>
      <c r="Y20" s="39"/>
    </row>
    <row r="21" spans="2:25" ht="12" customHeight="1" x14ac:dyDescent="0.55000000000000004">
      <c r="B21" s="23" t="s">
        <v>6</v>
      </c>
      <c r="C21" s="24">
        <v>25</v>
      </c>
      <c r="D21" s="168"/>
      <c r="E21" s="103">
        <v>1</v>
      </c>
      <c r="F21" s="124"/>
      <c r="G21" s="92"/>
      <c r="H21" s="50">
        <v>1</v>
      </c>
      <c r="I21" s="113"/>
      <c r="J21" s="250"/>
      <c r="K21" s="251"/>
      <c r="L21" s="222"/>
      <c r="M21" s="251"/>
      <c r="N21" s="222"/>
      <c r="O21" s="223"/>
      <c r="P21" s="224"/>
      <c r="Q21" s="170"/>
      <c r="R21" s="225"/>
      <c r="S21" s="226"/>
      <c r="T21" s="222"/>
      <c r="U21" s="223"/>
      <c r="V21" s="224"/>
      <c r="W21" s="14"/>
      <c r="X21" s="39"/>
      <c r="Y21" s="39"/>
    </row>
    <row r="22" spans="2:25" ht="12" customHeight="1" x14ac:dyDescent="0.55000000000000004">
      <c r="B22" s="27" t="s">
        <v>7</v>
      </c>
      <c r="C22" s="75">
        <v>26</v>
      </c>
      <c r="D22" s="101"/>
      <c r="E22" s="50">
        <v>1</v>
      </c>
      <c r="F22" s="160">
        <v>1</v>
      </c>
      <c r="G22" s="114"/>
      <c r="H22" s="50">
        <v>1</v>
      </c>
      <c r="I22" s="114">
        <v>1</v>
      </c>
      <c r="J22" s="253"/>
      <c r="K22" s="238"/>
      <c r="L22" s="229"/>
      <c r="M22" s="238"/>
      <c r="N22" s="229"/>
      <c r="O22" s="230"/>
      <c r="P22" s="231"/>
      <c r="Q22" s="171"/>
      <c r="R22" s="215"/>
      <c r="S22" s="239"/>
      <c r="T22" s="229"/>
      <c r="U22" s="230"/>
      <c r="V22" s="231"/>
      <c r="W22" s="14"/>
      <c r="X22" s="39"/>
      <c r="Y22" s="39"/>
    </row>
    <row r="23" spans="2:25" ht="12" customHeight="1" x14ac:dyDescent="0.55000000000000004">
      <c r="B23" s="25" t="s">
        <v>67</v>
      </c>
      <c r="C23" s="75">
        <v>27</v>
      </c>
      <c r="D23" s="101">
        <v>1</v>
      </c>
      <c r="E23" s="50">
        <v>1</v>
      </c>
      <c r="F23" s="160">
        <v>1</v>
      </c>
      <c r="G23" s="114">
        <v>1</v>
      </c>
      <c r="H23" s="50">
        <v>1</v>
      </c>
      <c r="I23" s="114">
        <v>1</v>
      </c>
      <c r="J23" s="253"/>
      <c r="K23" s="238"/>
      <c r="L23" s="229"/>
      <c r="M23" s="238"/>
      <c r="N23" s="229"/>
      <c r="O23" s="230"/>
      <c r="P23" s="231"/>
      <c r="Q23" s="133"/>
      <c r="R23" s="215"/>
      <c r="S23" s="239"/>
      <c r="T23" s="229"/>
      <c r="U23" s="230"/>
      <c r="V23" s="231"/>
      <c r="W23" s="14"/>
      <c r="X23" s="39"/>
      <c r="Y23" s="39"/>
    </row>
    <row r="24" spans="2:25" ht="12" customHeight="1" thickBot="1" x14ac:dyDescent="0.6">
      <c r="B24" s="115" t="s">
        <v>70</v>
      </c>
      <c r="C24" s="116">
        <v>28</v>
      </c>
      <c r="D24" s="98"/>
      <c r="E24" s="117">
        <v>1</v>
      </c>
      <c r="F24" s="169"/>
      <c r="G24" s="136"/>
      <c r="H24" s="117">
        <v>1</v>
      </c>
      <c r="I24" s="118"/>
      <c r="J24" s="249"/>
      <c r="K24" s="233"/>
      <c r="L24" s="236"/>
      <c r="M24" s="237"/>
      <c r="N24" s="232"/>
      <c r="O24" s="234"/>
      <c r="P24" s="235"/>
      <c r="Q24" s="172"/>
      <c r="R24" s="236"/>
      <c r="S24" s="237"/>
      <c r="T24" s="232"/>
      <c r="U24" s="234"/>
      <c r="V24" s="235"/>
      <c r="W24" s="14"/>
      <c r="X24" s="39"/>
      <c r="Y24" s="39"/>
    </row>
    <row r="25" spans="2:25" ht="12" hidden="1" customHeight="1" thickBot="1" x14ac:dyDescent="0.6">
      <c r="B25" s="338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40"/>
      <c r="W25" s="14"/>
      <c r="X25" s="39"/>
      <c r="Y25" s="39"/>
    </row>
    <row r="26" spans="2:25" ht="12" hidden="1" customHeight="1" x14ac:dyDescent="0.55000000000000004">
      <c r="B26" s="27" t="s">
        <v>7</v>
      </c>
      <c r="C26" s="75"/>
      <c r="D26" s="101"/>
      <c r="E26" s="50"/>
      <c r="F26" s="90"/>
      <c r="G26" s="101"/>
      <c r="H26" s="50"/>
      <c r="I26" s="89"/>
      <c r="J26" s="283"/>
      <c r="K26" s="264"/>
      <c r="L26" s="260"/>
      <c r="M26" s="261"/>
      <c r="N26" s="218"/>
      <c r="O26" s="219"/>
      <c r="P26" s="220"/>
      <c r="Q26" s="73"/>
      <c r="R26" s="260"/>
      <c r="S26" s="261"/>
      <c r="T26" s="218"/>
      <c r="U26" s="219"/>
      <c r="V26" s="220"/>
      <c r="W26" s="14"/>
      <c r="X26" s="39"/>
      <c r="Y26" s="39"/>
    </row>
    <row r="27" spans="2:25" ht="12" hidden="1" customHeight="1" x14ac:dyDescent="0.55000000000000004">
      <c r="B27" s="25" t="s">
        <v>67</v>
      </c>
      <c r="C27" s="75"/>
      <c r="D27" s="101"/>
      <c r="E27" s="50"/>
      <c r="F27" s="90"/>
      <c r="G27" s="101"/>
      <c r="H27" s="104"/>
      <c r="I27" s="89"/>
      <c r="J27" s="253"/>
      <c r="K27" s="238"/>
      <c r="L27" s="215"/>
      <c r="M27" s="239"/>
      <c r="N27" s="229"/>
      <c r="O27" s="230"/>
      <c r="P27" s="231"/>
      <c r="Q27" s="80"/>
      <c r="R27" s="215"/>
      <c r="S27" s="239"/>
      <c r="T27" s="229"/>
      <c r="U27" s="230"/>
      <c r="V27" s="231"/>
      <c r="W27" s="14"/>
      <c r="X27" s="39"/>
      <c r="Y27" s="39"/>
    </row>
    <row r="28" spans="2:25" ht="12" hidden="1" customHeight="1" x14ac:dyDescent="0.55000000000000004">
      <c r="B28" s="25" t="s">
        <v>70</v>
      </c>
      <c r="C28" s="75"/>
      <c r="D28" s="101"/>
      <c r="E28" s="50"/>
      <c r="F28" s="90"/>
      <c r="G28" s="101"/>
      <c r="H28" s="104"/>
      <c r="I28" s="89"/>
      <c r="J28" s="253"/>
      <c r="K28" s="238"/>
      <c r="L28" s="215"/>
      <c r="M28" s="239"/>
      <c r="N28" s="229"/>
      <c r="O28" s="230"/>
      <c r="P28" s="231"/>
      <c r="Q28" s="73"/>
      <c r="R28" s="215"/>
      <c r="S28" s="239"/>
      <c r="T28" s="229"/>
      <c r="U28" s="230"/>
      <c r="V28" s="231"/>
      <c r="W28" s="14"/>
      <c r="X28" s="39"/>
      <c r="Y28" s="39"/>
    </row>
    <row r="29" spans="2:25" ht="14.7" hidden="1" thickBot="1" x14ac:dyDescent="0.6">
      <c r="B29" s="25" t="s">
        <v>71</v>
      </c>
      <c r="C29" s="75"/>
      <c r="D29" s="101"/>
      <c r="E29" s="105"/>
      <c r="F29" s="90"/>
      <c r="G29" s="87"/>
      <c r="H29" s="86"/>
      <c r="I29" s="80"/>
      <c r="J29" s="253"/>
      <c r="K29" s="238"/>
      <c r="L29" s="215"/>
      <c r="M29" s="239"/>
      <c r="N29" s="229"/>
      <c r="O29" s="230"/>
      <c r="P29" s="231"/>
      <c r="Q29" s="73"/>
      <c r="R29" s="215"/>
      <c r="S29" s="239"/>
      <c r="T29" s="229"/>
      <c r="U29" s="230"/>
      <c r="V29" s="231"/>
      <c r="W29" s="14"/>
      <c r="X29" s="39"/>
      <c r="Y29" s="39"/>
    </row>
    <row r="30" spans="2:25" ht="12.75" customHeight="1" thickBot="1" x14ac:dyDescent="0.6">
      <c r="B30" s="265" t="s">
        <v>75</v>
      </c>
      <c r="C30" s="266"/>
      <c r="D30" s="85">
        <f t="shared" ref="D30:I30" si="0">SUM(D7:D29)-D9-D13-D17-D23-D27</f>
        <v>0</v>
      </c>
      <c r="E30" s="96">
        <f t="shared" si="0"/>
        <v>8</v>
      </c>
      <c r="F30" s="91">
        <f t="shared" si="0"/>
        <v>4</v>
      </c>
      <c r="G30" s="85">
        <f t="shared" si="0"/>
        <v>0</v>
      </c>
      <c r="H30" s="96">
        <f t="shared" si="0"/>
        <v>8</v>
      </c>
      <c r="I30" s="91">
        <f t="shared" si="0"/>
        <v>4</v>
      </c>
      <c r="J30" s="301">
        <f>SUM(J7:K29)-J9-J13-J17-J23-J27</f>
        <v>0</v>
      </c>
      <c r="K30" s="267"/>
      <c r="L30" s="262">
        <f>SUM(L7:M29)-L9-L13-L17-L23-L27</f>
        <v>0</v>
      </c>
      <c r="M30" s="263"/>
      <c r="N30" s="262">
        <f>SUM(N7:P29)-N9-N13-N17-N23-N27</f>
        <v>0</v>
      </c>
      <c r="O30" s="267"/>
      <c r="P30" s="268"/>
      <c r="Q30" s="81">
        <f>SUM(Q7:Q29)-Q9-Q13-Q17-Q23-Q27</f>
        <v>0</v>
      </c>
      <c r="R30" s="262">
        <f>SUM(R7:S29)-R9-R13-R17-R23-R27</f>
        <v>0</v>
      </c>
      <c r="S30" s="263"/>
      <c r="T30" s="262">
        <f>SUM(T7:V29)-T9-T13-T17-T23-T27</f>
        <v>0</v>
      </c>
      <c r="U30" s="267"/>
      <c r="V30" s="268"/>
      <c r="W30" s="15"/>
    </row>
    <row r="31" spans="2:25" ht="12.75" customHeight="1" thickBot="1" x14ac:dyDescent="0.6">
      <c r="B31" s="265" t="s">
        <v>69</v>
      </c>
      <c r="C31" s="266"/>
      <c r="D31" s="85">
        <f t="shared" ref="D31:J31" si="1">D9+D13+D17+D23+D27</f>
        <v>2</v>
      </c>
      <c r="E31" s="96">
        <f t="shared" si="1"/>
        <v>2</v>
      </c>
      <c r="F31" s="91">
        <f t="shared" si="1"/>
        <v>2</v>
      </c>
      <c r="G31" s="85">
        <f t="shared" si="1"/>
        <v>2</v>
      </c>
      <c r="H31" s="96">
        <f t="shared" si="1"/>
        <v>2</v>
      </c>
      <c r="I31" s="91">
        <f t="shared" si="1"/>
        <v>2</v>
      </c>
      <c r="J31" s="301">
        <f t="shared" si="1"/>
        <v>0</v>
      </c>
      <c r="K31" s="267"/>
      <c r="L31" s="262">
        <f>L9+L13+L17+L23+L27</f>
        <v>0</v>
      </c>
      <c r="M31" s="263"/>
      <c r="N31" s="262">
        <f>N9+N13+N17+N23+N27</f>
        <v>0</v>
      </c>
      <c r="O31" s="267"/>
      <c r="P31" s="268"/>
      <c r="Q31" s="81">
        <f>Q9+Q13+Q17+Q23+Q27</f>
        <v>0</v>
      </c>
      <c r="R31" s="262">
        <f>R9+R13+R17+R23+R27</f>
        <v>0</v>
      </c>
      <c r="S31" s="263"/>
      <c r="T31" s="262">
        <f>T9+T13+T17+T23+T27</f>
        <v>0</v>
      </c>
      <c r="U31" s="267"/>
      <c r="V31" s="268"/>
      <c r="W31" s="15"/>
    </row>
    <row r="32" spans="2:25" s="7" customFormat="1" ht="9.75" customHeight="1" thickBot="1" x14ac:dyDescent="0.6"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6"/>
      <c r="S32" s="30"/>
      <c r="T32" s="30"/>
      <c r="U32" s="30"/>
      <c r="V32" s="30"/>
      <c r="W32" s="6"/>
      <c r="X32" s="6"/>
      <c r="Y32" s="6"/>
    </row>
    <row r="33" spans="1:25" ht="30.75" customHeight="1" thickBot="1" x14ac:dyDescent="0.6">
      <c r="A33" s="298" t="s">
        <v>65</v>
      </c>
      <c r="B33" s="298"/>
      <c r="C33" s="298"/>
      <c r="D33" s="298"/>
      <c r="E33" s="298"/>
      <c r="F33" s="299" t="s">
        <v>18</v>
      </c>
      <c r="G33" s="300"/>
      <c r="H33" s="70" t="s">
        <v>13</v>
      </c>
      <c r="I33" s="256"/>
      <c r="J33" s="302"/>
      <c r="K33" s="256" t="s">
        <v>14</v>
      </c>
      <c r="L33" s="257"/>
      <c r="M33" s="258" t="s">
        <v>24</v>
      </c>
      <c r="N33" s="259"/>
      <c r="O33" s="38"/>
      <c r="Q33" s="297" t="s">
        <v>51</v>
      </c>
      <c r="R33" s="297"/>
      <c r="S33" s="297"/>
      <c r="T33" s="297"/>
      <c r="U33" s="297"/>
      <c r="V33" s="297"/>
      <c r="W33" s="297"/>
      <c r="X33" s="297"/>
      <c r="Y33" s="297"/>
    </row>
    <row r="34" spans="1:25" x14ac:dyDescent="0.55000000000000004">
      <c r="A34" s="271" t="s">
        <v>9</v>
      </c>
      <c r="B34" s="272"/>
      <c r="C34" s="272"/>
      <c r="D34" s="272"/>
      <c r="E34" s="272"/>
      <c r="F34" s="254">
        <f>D30+G30+J30+Q30</f>
        <v>0</v>
      </c>
      <c r="G34" s="255"/>
      <c r="H34" s="76">
        <f>IF($S$3="Régime général",1.6,1.7)</f>
        <v>1.7</v>
      </c>
      <c r="I34" s="316">
        <f>+IF($S$3="Régime général",1.7,1.8)</f>
        <v>1.8</v>
      </c>
      <c r="J34" s="322"/>
      <c r="K34" s="316">
        <f>+IF($S$3="Régime général",1.8,1.9)</f>
        <v>1.9</v>
      </c>
      <c r="L34" s="323"/>
      <c r="M34" s="324">
        <f>+IF(($L$3="QF&lt;750"),($F34*$H34),((IF($L$3="750&lt;QF&lt;1300",$F34*$I34,$F34*$K34))))</f>
        <v>0</v>
      </c>
      <c r="N34" s="318"/>
      <c r="O34" s="71"/>
      <c r="P34" s="43"/>
      <c r="Q34" s="297"/>
      <c r="R34" s="297"/>
      <c r="S34" s="297"/>
      <c r="T34" s="297"/>
      <c r="U34" s="297"/>
      <c r="V34" s="297"/>
      <c r="W34" s="297"/>
      <c r="X34" s="297"/>
      <c r="Y34" s="297"/>
    </row>
    <row r="35" spans="1:25" ht="15" customHeight="1" x14ac:dyDescent="0.55000000000000004">
      <c r="A35" s="271" t="s">
        <v>11</v>
      </c>
      <c r="B35" s="272"/>
      <c r="C35" s="272"/>
      <c r="D35" s="272"/>
      <c r="E35" s="272"/>
      <c r="F35" s="254">
        <f>E30+H30+L30+R30</f>
        <v>16</v>
      </c>
      <c r="G35" s="255"/>
      <c r="H35" s="79">
        <f>IF($S$3="Régime général",6.75,7.8)</f>
        <v>7.8</v>
      </c>
      <c r="I35" s="310">
        <f>+IF($S$3="Régime général",6.85,7.9)</f>
        <v>7.9</v>
      </c>
      <c r="J35" s="311"/>
      <c r="K35" s="310">
        <f>+IF($S$3="Régime général",6.95,8)</f>
        <v>8</v>
      </c>
      <c r="L35" s="319"/>
      <c r="M35" s="312">
        <f>+IF(($L$3="QF&lt;750"),($F35*$H35),((IF($L$3="750&lt;QF&lt;1300",$F35*$I35,$F35*$K35))))</f>
        <v>126.4</v>
      </c>
      <c r="N35" s="306"/>
      <c r="O35" s="71"/>
      <c r="P35" s="43"/>
      <c r="Q35" s="297" t="s">
        <v>23</v>
      </c>
      <c r="R35" s="297"/>
      <c r="S35" s="297"/>
      <c r="T35" s="297"/>
      <c r="U35" s="297"/>
      <c r="V35" s="297"/>
      <c r="W35" s="297"/>
      <c r="X35" s="297"/>
      <c r="Y35" s="297"/>
    </row>
    <row r="36" spans="1:25" ht="15.75" customHeight="1" thickBot="1" x14ac:dyDescent="0.6">
      <c r="A36" s="271" t="s">
        <v>12</v>
      </c>
      <c r="B36" s="272"/>
      <c r="C36" s="272"/>
      <c r="D36" s="272"/>
      <c r="E36" s="272"/>
      <c r="F36" s="254">
        <f>F30+I30+N30+T30</f>
        <v>8</v>
      </c>
      <c r="G36" s="255"/>
      <c r="H36" s="78">
        <f>IF($S$3="Régime général",3.2,3.4)</f>
        <v>3.4</v>
      </c>
      <c r="I36" s="269">
        <f>+IF($S$3="Régime général",3.4,3.6)</f>
        <v>3.6</v>
      </c>
      <c r="J36" s="270"/>
      <c r="K36" s="269">
        <f>+IF($S$3="Régime général",3.6,3.8)</f>
        <v>3.8</v>
      </c>
      <c r="L36" s="320"/>
      <c r="M36" s="321">
        <f>+IF(($L$3="QF&lt;750"),($F36*$H36),((IF($L$3="750&lt;QF&lt;1300",$F36*$I36,$F36*$K36))))</f>
        <v>28.8</v>
      </c>
      <c r="N36" s="309"/>
      <c r="O36" s="71"/>
      <c r="P36" s="43"/>
    </row>
    <row r="37" spans="1:25" ht="3" customHeight="1" x14ac:dyDescent="0.55000000000000004">
      <c r="A37" s="18"/>
      <c r="B37" s="19"/>
      <c r="C37" s="18"/>
      <c r="D37" s="18"/>
      <c r="E37" s="18"/>
      <c r="F37" s="18"/>
      <c r="G37" s="18"/>
      <c r="H37" s="51"/>
      <c r="I37" s="51"/>
      <c r="J37" s="51"/>
      <c r="K37" s="51"/>
      <c r="L37" s="51"/>
      <c r="M37" s="36"/>
      <c r="N37" s="2"/>
      <c r="O37" s="2"/>
      <c r="P37" s="43"/>
      <c r="Q37" s="43"/>
      <c r="R37" s="43"/>
      <c r="S37" s="43"/>
      <c r="T37" s="43"/>
      <c r="U37" s="43"/>
      <c r="V37" s="43"/>
      <c r="W37" s="43"/>
      <c r="X37" s="43"/>
    </row>
    <row r="38" spans="1:25" ht="14.7" thickBot="1" x14ac:dyDescent="0.6">
      <c r="A38" s="46" t="s">
        <v>16</v>
      </c>
      <c r="B38" s="46"/>
      <c r="C38" s="46"/>
      <c r="D38" s="46"/>
      <c r="E38" s="32"/>
      <c r="F38" s="18"/>
      <c r="G38" s="18"/>
      <c r="H38" s="51"/>
      <c r="I38" s="51"/>
      <c r="J38" s="51"/>
      <c r="K38" s="51"/>
      <c r="L38" s="51"/>
      <c r="M38" s="36"/>
      <c r="N38" s="17"/>
      <c r="O38" s="17"/>
      <c r="P38" s="43"/>
      <c r="Q38" s="43"/>
      <c r="R38" s="43"/>
      <c r="S38" s="43"/>
      <c r="T38" s="43"/>
      <c r="U38" s="43"/>
      <c r="V38" s="43"/>
      <c r="W38" s="43"/>
      <c r="X38" s="43"/>
    </row>
    <row r="39" spans="1:25" x14ac:dyDescent="0.55000000000000004">
      <c r="A39" s="271" t="s">
        <v>66</v>
      </c>
      <c r="B39" s="272"/>
      <c r="C39" s="272"/>
      <c r="D39" s="272"/>
      <c r="E39" s="272"/>
      <c r="F39" s="254">
        <f>D31+G31+J31+Q31</f>
        <v>4</v>
      </c>
      <c r="G39" s="255"/>
      <c r="H39" s="83">
        <f>IF($S$3="Régime général",3.4,3.8)</f>
        <v>3.8</v>
      </c>
      <c r="I39" s="315">
        <f>IF($S$3="Régime général",3.8,4.2)</f>
        <v>4.2</v>
      </c>
      <c r="J39" s="315"/>
      <c r="K39" s="315">
        <f>IF($S$3="Régime général",4.2,4.6)</f>
        <v>4.5999999999999996</v>
      </c>
      <c r="L39" s="316"/>
      <c r="M39" s="317">
        <f>+IF(($L$3="QF&lt;750"),($F39*$H39),((IF($L$3="750&lt;QF&lt;1300",$F39*$I39,$F39*$K39))))</f>
        <v>16.8</v>
      </c>
      <c r="N39" s="318"/>
      <c r="O39" s="17"/>
      <c r="P39" s="43"/>
      <c r="Q39" s="43"/>
      <c r="R39" s="43"/>
      <c r="S39" s="43"/>
      <c r="T39" s="43"/>
      <c r="U39" s="43"/>
      <c r="V39" s="43"/>
      <c r="W39" s="43"/>
      <c r="X39" s="43"/>
    </row>
    <row r="40" spans="1:25" x14ac:dyDescent="0.55000000000000004">
      <c r="A40" s="271" t="s">
        <v>11</v>
      </c>
      <c r="B40" s="272"/>
      <c r="C40" s="272"/>
      <c r="D40" s="272"/>
      <c r="E40" s="272"/>
      <c r="F40" s="254">
        <f>E31+H31+L31+R31</f>
        <v>4</v>
      </c>
      <c r="G40" s="255"/>
      <c r="H40" s="84">
        <f>IF($S$3="Régime général",6.45,6.65)</f>
        <v>6.65</v>
      </c>
      <c r="I40" s="313">
        <f>+IF($S$3="Régime général",6.65,6.85)</f>
        <v>6.85</v>
      </c>
      <c r="J40" s="313"/>
      <c r="K40" s="313">
        <f>+IF($S$3="Régime général",6.85,7.05)</f>
        <v>7.05</v>
      </c>
      <c r="L40" s="310"/>
      <c r="M40" s="305">
        <f>+IF(($L$3="QF&lt;750"),($F40*$H40),((IF($L$3="750&lt;QF&lt;1300",$F40*$I40,$F40*$K40))))</f>
        <v>27.4</v>
      </c>
      <c r="N40" s="306"/>
      <c r="O40" s="37"/>
      <c r="Q40" s="1"/>
      <c r="R40" s="296"/>
      <c r="S40" s="296"/>
      <c r="T40" s="296"/>
      <c r="U40" s="296"/>
      <c r="V40" s="71"/>
    </row>
    <row r="41" spans="1:25" ht="14.7" thickBot="1" x14ac:dyDescent="0.6">
      <c r="A41" s="31" t="s">
        <v>10</v>
      </c>
      <c r="B41" s="33"/>
      <c r="C41" s="34"/>
      <c r="D41" s="34"/>
      <c r="E41" s="34"/>
      <c r="F41" s="254">
        <f>F31+I31+N31+T31</f>
        <v>4</v>
      </c>
      <c r="G41" s="255"/>
      <c r="H41" s="78">
        <f>IF($S$3="Régime général",5,5.5)</f>
        <v>5.5</v>
      </c>
      <c r="I41" s="269">
        <f>+IF($S$3="Régime général",5.5,6)</f>
        <v>6</v>
      </c>
      <c r="J41" s="270"/>
      <c r="K41" s="269">
        <f>+IF($S$3="Régime général",6,6.5)</f>
        <v>6.5</v>
      </c>
      <c r="L41" s="307"/>
      <c r="M41" s="308">
        <f>+IF(($L$3="QF&lt;750"),($F41*$H41),((IF($L$3="750&lt;QF&lt;1300",$F41*$I41,$F41*$K41))))</f>
        <v>24</v>
      </c>
      <c r="N41" s="309"/>
      <c r="O41" s="37"/>
      <c r="Q41" s="1"/>
      <c r="R41" s="14"/>
      <c r="S41" s="14"/>
      <c r="T41" s="14"/>
      <c r="U41" s="14"/>
      <c r="V41" s="14"/>
    </row>
    <row r="42" spans="1:25" ht="9" customHeight="1" thickBot="1" x14ac:dyDescent="0.6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4"/>
      <c r="O42" s="14"/>
      <c r="P42" s="14"/>
      <c r="Q42" s="35"/>
      <c r="R42" s="35"/>
      <c r="S42" s="35"/>
      <c r="T42" s="35"/>
      <c r="U42" s="35"/>
      <c r="V42" s="35"/>
      <c r="W42" s="2"/>
      <c r="X42" s="2"/>
      <c r="Y42" s="37"/>
    </row>
    <row r="43" spans="1:25" ht="15.75" customHeight="1" x14ac:dyDescent="0.55000000000000004">
      <c r="A43" s="11" t="s">
        <v>20</v>
      </c>
      <c r="B43" s="11"/>
      <c r="C43" s="11"/>
      <c r="D43" s="11"/>
      <c r="E43" s="44"/>
      <c r="F43" s="303">
        <v>43493</v>
      </c>
      <c r="G43" s="304"/>
      <c r="H43" s="11"/>
      <c r="I43" s="11"/>
      <c r="J43" s="11"/>
      <c r="K43" s="277" t="s">
        <v>17</v>
      </c>
      <c r="L43" s="277"/>
      <c r="M43" s="279">
        <f>M41+M40+M39+M36+M35+M34</f>
        <v>223.4</v>
      </c>
      <c r="N43" s="280"/>
      <c r="O43" s="40"/>
      <c r="P43" s="284" t="s">
        <v>19</v>
      </c>
      <c r="Q43" s="284"/>
      <c r="R43" s="286"/>
      <c r="S43" s="287"/>
      <c r="T43" s="45"/>
      <c r="U43" s="290" t="s">
        <v>21</v>
      </c>
      <c r="V43" s="291"/>
      <c r="W43" s="292"/>
      <c r="X43" s="273">
        <f>M43+R43</f>
        <v>223.4</v>
      </c>
      <c r="Y43" s="274"/>
    </row>
    <row r="44" spans="1:25" ht="15.75" customHeight="1" thickBot="1" x14ac:dyDescent="0.6">
      <c r="A44" s="41" t="s">
        <v>22</v>
      </c>
      <c r="B44" s="42"/>
      <c r="C44" s="41"/>
      <c r="D44" s="41"/>
      <c r="E44" s="41"/>
      <c r="F44" s="41"/>
      <c r="G44" s="41"/>
      <c r="H44" s="11"/>
      <c r="I44" s="11"/>
      <c r="J44" s="11"/>
      <c r="K44" s="278"/>
      <c r="L44" s="278"/>
      <c r="M44" s="281"/>
      <c r="N44" s="282"/>
      <c r="O44" s="40"/>
      <c r="P44" s="285"/>
      <c r="Q44" s="285"/>
      <c r="R44" s="288"/>
      <c r="S44" s="289"/>
      <c r="T44" s="45"/>
      <c r="U44" s="293"/>
      <c r="V44" s="294"/>
      <c r="W44" s="295"/>
      <c r="X44" s="275"/>
      <c r="Y44" s="276"/>
    </row>
    <row r="45" spans="1:25" ht="15" customHeight="1" x14ac:dyDescent="0.55000000000000004"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4"/>
      <c r="P45" s="14"/>
      <c r="Q45" s="14"/>
      <c r="R45" s="35"/>
      <c r="S45" s="35"/>
      <c r="T45" s="35"/>
      <c r="U45" s="35"/>
      <c r="V45" s="35"/>
      <c r="W45" s="2"/>
      <c r="X45" s="2"/>
      <c r="Y45" s="2"/>
    </row>
    <row r="46" spans="1:25" ht="15.6" x14ac:dyDescent="0.55000000000000004">
      <c r="A46" s="64" t="s">
        <v>56</v>
      </c>
      <c r="B46" s="314" t="s">
        <v>80</v>
      </c>
      <c r="C46" s="314"/>
      <c r="D46" s="314"/>
      <c r="E46" s="314"/>
      <c r="F46" s="97" t="s">
        <v>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4"/>
      <c r="R46" s="11"/>
      <c r="S46" s="11"/>
      <c r="T46" s="11"/>
      <c r="U46" s="11"/>
      <c r="V46" s="11"/>
      <c r="W46" s="2"/>
      <c r="X46" s="2"/>
      <c r="Y46" s="2"/>
    </row>
    <row r="47" spans="1:25" ht="15.6" x14ac:dyDescent="0.55000000000000004">
      <c r="A47" s="64" t="s">
        <v>57</v>
      </c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4"/>
      <c r="R47" s="11"/>
      <c r="S47" s="11"/>
      <c r="T47" s="11"/>
      <c r="U47" s="11"/>
      <c r="V47" s="11"/>
      <c r="W47" s="2"/>
      <c r="X47" s="2"/>
      <c r="Y47" s="2"/>
    </row>
    <row r="48" spans="1:25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</row>
    <row r="49" spans="2:25" x14ac:dyDescent="0.55000000000000004"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  <c r="R49" s="11"/>
      <c r="S49" s="11"/>
      <c r="T49" s="11"/>
      <c r="U49" s="11"/>
      <c r="V49" s="11"/>
      <c r="W49" s="2"/>
      <c r="X49" s="2"/>
      <c r="Y49" s="2"/>
    </row>
    <row r="50" spans="2:25" x14ac:dyDescent="0.55000000000000004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  <c r="R50" s="11"/>
      <c r="S50" s="11"/>
      <c r="T50" s="11"/>
      <c r="U50" s="11"/>
      <c r="V50" s="11"/>
      <c r="W50" s="2"/>
      <c r="X50" s="2"/>
      <c r="Y50" s="2"/>
    </row>
  </sheetData>
  <mergeCells count="164"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  <mergeCell ref="G1:K1"/>
    <mergeCell ref="L1:O1"/>
    <mergeCell ref="E3:G3"/>
    <mergeCell ref="L3:O3"/>
    <mergeCell ref="T7:V7"/>
    <mergeCell ref="J8:K8"/>
    <mergeCell ref="L8:M8"/>
    <mergeCell ref="N8:P8"/>
    <mergeCell ref="R8:S8"/>
    <mergeCell ref="T8:V8"/>
    <mergeCell ref="J7:K7"/>
    <mergeCell ref="L7:M7"/>
    <mergeCell ref="N7:P7"/>
    <mergeCell ref="R7:S7"/>
    <mergeCell ref="R12:S12"/>
    <mergeCell ref="T9:V9"/>
    <mergeCell ref="J9:K9"/>
    <mergeCell ref="L9:M9"/>
    <mergeCell ref="N9:P9"/>
    <mergeCell ref="R9:S9"/>
    <mergeCell ref="R14:S14"/>
    <mergeCell ref="T12:V12"/>
    <mergeCell ref="J13:K13"/>
    <mergeCell ref="L13:M13"/>
    <mergeCell ref="N13:P13"/>
    <mergeCell ref="R13:S13"/>
    <mergeCell ref="T13:V13"/>
    <mergeCell ref="J12:K12"/>
    <mergeCell ref="L12:M12"/>
    <mergeCell ref="N12:P12"/>
    <mergeCell ref="T14:V14"/>
    <mergeCell ref="J14:K14"/>
    <mergeCell ref="L14:M14"/>
    <mergeCell ref="N14:P14"/>
    <mergeCell ref="T17:V17"/>
    <mergeCell ref="J18:K18"/>
    <mergeCell ref="L18:M18"/>
    <mergeCell ref="N18:P18"/>
    <mergeCell ref="R18:S18"/>
    <mergeCell ref="T19:V19"/>
    <mergeCell ref="R19:S19"/>
    <mergeCell ref="N19:P19"/>
    <mergeCell ref="L19:M19"/>
    <mergeCell ref="J19:K19"/>
    <mergeCell ref="T18:V18"/>
    <mergeCell ref="J17:K17"/>
    <mergeCell ref="L17:M17"/>
    <mergeCell ref="N17:P17"/>
    <mergeCell ref="R17:S17"/>
    <mergeCell ref="B16:V16"/>
    <mergeCell ref="J15:K15"/>
    <mergeCell ref="L15:M15"/>
    <mergeCell ref="N15:P15"/>
    <mergeCell ref="R15:S15"/>
    <mergeCell ref="T15:V15"/>
    <mergeCell ref="T26:V26"/>
    <mergeCell ref="J21:K21"/>
    <mergeCell ref="J26:K26"/>
    <mergeCell ref="L26:M26"/>
    <mergeCell ref="N26:P26"/>
    <mergeCell ref="R26:S26"/>
    <mergeCell ref="T22:V22"/>
    <mergeCell ref="J23:K23"/>
    <mergeCell ref="L23:M23"/>
    <mergeCell ref="N23:P23"/>
    <mergeCell ref="B25:V25"/>
    <mergeCell ref="T23:V23"/>
    <mergeCell ref="J22:K22"/>
    <mergeCell ref="L22:M22"/>
    <mergeCell ref="N22:P22"/>
    <mergeCell ref="R22:S22"/>
    <mergeCell ref="J24:K24"/>
    <mergeCell ref="T21:V21"/>
    <mergeCell ref="T27:V27"/>
    <mergeCell ref="J28:K28"/>
    <mergeCell ref="L28:M28"/>
    <mergeCell ref="N28:P28"/>
    <mergeCell ref="R28:S28"/>
    <mergeCell ref="T28:V28"/>
    <mergeCell ref="J27:K27"/>
    <mergeCell ref="L27:M27"/>
    <mergeCell ref="N27:P27"/>
    <mergeCell ref="R27:S27"/>
    <mergeCell ref="A39:E39"/>
    <mergeCell ref="F39:G39"/>
    <mergeCell ref="I39:J39"/>
    <mergeCell ref="K39:L39"/>
    <mergeCell ref="M39:N39"/>
    <mergeCell ref="M40:N40"/>
    <mergeCell ref="A40:E40"/>
    <mergeCell ref="L30:M30"/>
    <mergeCell ref="N30:P30"/>
    <mergeCell ref="M33:N33"/>
    <mergeCell ref="A34:E34"/>
    <mergeCell ref="F34:G34"/>
    <mergeCell ref="I34:J34"/>
    <mergeCell ref="K34:L34"/>
    <mergeCell ref="B31:C31"/>
    <mergeCell ref="J31:K31"/>
    <mergeCell ref="L31:M31"/>
    <mergeCell ref="N31:P31"/>
    <mergeCell ref="B30:C30"/>
    <mergeCell ref="J30:K30"/>
    <mergeCell ref="A33:E33"/>
    <mergeCell ref="F33:G33"/>
    <mergeCell ref="I33:J33"/>
    <mergeCell ref="I36:J36"/>
    <mergeCell ref="K36:L36"/>
    <mergeCell ref="M36:N36"/>
    <mergeCell ref="A35:E35"/>
    <mergeCell ref="F35:G35"/>
    <mergeCell ref="I35:J35"/>
    <mergeCell ref="K35:L35"/>
    <mergeCell ref="M35:N35"/>
    <mergeCell ref="K33:L33"/>
    <mergeCell ref="A36:E36"/>
    <mergeCell ref="F36:G36"/>
    <mergeCell ref="U43:W44"/>
    <mergeCell ref="X43:Y44"/>
    <mergeCell ref="B46:E46"/>
    <mergeCell ref="F43:G43"/>
    <mergeCell ref="K43:L44"/>
    <mergeCell ref="M43:N44"/>
    <mergeCell ref="P43:Q44"/>
    <mergeCell ref="R43:S44"/>
    <mergeCell ref="F41:G41"/>
    <mergeCell ref="I41:J41"/>
    <mergeCell ref="K41:L41"/>
    <mergeCell ref="M41:N41"/>
    <mergeCell ref="F40:G40"/>
    <mergeCell ref="I40:J40"/>
    <mergeCell ref="K40:L40"/>
    <mergeCell ref="R21:S21"/>
    <mergeCell ref="N21:P21"/>
    <mergeCell ref="L21:M21"/>
    <mergeCell ref="T24:V24"/>
    <mergeCell ref="R24:S24"/>
    <mergeCell ref="N24:P24"/>
    <mergeCell ref="L24:M24"/>
    <mergeCell ref="R23:S23"/>
    <mergeCell ref="R29:S29"/>
    <mergeCell ref="T29:V29"/>
    <mergeCell ref="R40:U40"/>
    <mergeCell ref="M34:N34"/>
    <mergeCell ref="Q35:Y35"/>
    <mergeCell ref="R30:S30"/>
    <mergeCell ref="J29:K29"/>
    <mergeCell ref="L29:M29"/>
    <mergeCell ref="N29:P29"/>
    <mergeCell ref="Q33:Y34"/>
    <mergeCell ref="T30:V30"/>
    <mergeCell ref="R31:S31"/>
    <mergeCell ref="T31:V31"/>
  </mergeCells>
  <phoneticPr fontId="0" type="noConversion"/>
  <dataValidations count="3">
    <dataValidation type="list" allowBlank="1" showInputMessage="1" showErrorMessage="1" sqref="L1:O1" xr:uid="{00000000-0002-0000-06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600-000001000000}">
      <formula1>$B$3:$B$5</formula1>
    </dataValidation>
    <dataValidation type="list" allowBlank="1" showInputMessage="1" showErrorMessage="1" sqref="S3:V3" xr:uid="{00000000-0002-0000-06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48"/>
  <sheetViews>
    <sheetView showGridLines="0" showZeros="0" tabSelected="1" topLeftCell="A25" zoomScaleNormal="100" workbookViewId="0">
      <selection activeCell="X36" sqref="X36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26" width="6.41796875" style="5" customWidth="1"/>
    <col min="27" max="27" width="6.41796875" style="1" customWidth="1"/>
    <col min="28" max="28" width="6.9453125" style="1" customWidth="1"/>
    <col min="29" max="29" width="7" style="1" customWidth="1"/>
    <col min="30" max="30" width="6.5234375" style="1" customWidth="1"/>
    <col min="31" max="31" width="3.578125" style="1" customWidth="1"/>
    <col min="32" max="34" width="5.83984375" style="1" customWidth="1"/>
    <col min="35" max="16384" width="11.41796875" style="1"/>
  </cols>
  <sheetData>
    <row r="1" spans="2:28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27</v>
      </c>
      <c r="M1" s="247"/>
      <c r="N1" s="247"/>
      <c r="O1" s="247"/>
      <c r="S1" s="9"/>
      <c r="T1" s="9"/>
      <c r="U1" s="9"/>
      <c r="V1" s="9"/>
    </row>
    <row r="2" spans="2:28" ht="6" customHeight="1" x14ac:dyDescent="0.55000000000000004">
      <c r="B2" s="52" t="s">
        <v>40</v>
      </c>
      <c r="L2" s="3"/>
      <c r="AB2" s="52"/>
    </row>
    <row r="3" spans="2:28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AB3" s="52"/>
    </row>
    <row r="4" spans="2:28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AB4" s="52"/>
    </row>
    <row r="5" spans="2:28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  <c r="Z5" s="13"/>
      <c r="AA5" s="207"/>
    </row>
    <row r="6" spans="2:28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  <c r="Z6" s="13"/>
      <c r="AA6" s="13"/>
    </row>
    <row r="7" spans="2:28" ht="14.7" thickBot="1" x14ac:dyDescent="0.6">
      <c r="B7" s="125" t="s">
        <v>85</v>
      </c>
      <c r="C7" s="134">
        <v>1</v>
      </c>
      <c r="D7" s="109"/>
      <c r="E7" s="127"/>
      <c r="F7" s="71"/>
      <c r="G7" s="109"/>
      <c r="H7" s="127"/>
      <c r="I7" s="71"/>
      <c r="J7" s="338"/>
      <c r="K7" s="340"/>
      <c r="L7" s="361"/>
      <c r="M7" s="340"/>
      <c r="N7" s="361"/>
      <c r="O7" s="339"/>
      <c r="P7" s="362"/>
      <c r="Q7" s="110"/>
      <c r="R7" s="361"/>
      <c r="S7" s="340"/>
      <c r="T7" s="174"/>
      <c r="U7" s="175"/>
      <c r="V7" s="176"/>
      <c r="W7" s="13"/>
      <c r="X7" s="13"/>
      <c r="Y7" s="13"/>
      <c r="Z7" s="13"/>
      <c r="AA7" s="13"/>
    </row>
    <row r="8" spans="2:28" ht="12" customHeight="1" x14ac:dyDescent="0.55000000000000004">
      <c r="B8" s="23" t="s">
        <v>6</v>
      </c>
      <c r="C8" s="24">
        <v>4</v>
      </c>
      <c r="D8" s="99"/>
      <c r="E8" s="103"/>
      <c r="F8" s="88"/>
      <c r="G8" s="99"/>
      <c r="H8" s="103"/>
      <c r="I8" s="88"/>
      <c r="J8" s="250"/>
      <c r="K8" s="223"/>
      <c r="L8" s="222"/>
      <c r="M8" s="251"/>
      <c r="N8" s="222"/>
      <c r="O8" s="223"/>
      <c r="P8" s="224"/>
      <c r="Q8" s="47"/>
      <c r="R8" s="225"/>
      <c r="S8" s="226"/>
      <c r="T8" s="225"/>
      <c r="U8" s="227"/>
      <c r="V8" s="228"/>
      <c r="W8" s="13"/>
      <c r="X8" s="13"/>
      <c r="Y8" s="13"/>
      <c r="Z8" s="13"/>
      <c r="AA8" s="13"/>
    </row>
    <row r="9" spans="2:28" ht="12" customHeight="1" x14ac:dyDescent="0.55000000000000004">
      <c r="B9" s="25" t="s">
        <v>7</v>
      </c>
      <c r="C9" s="26">
        <v>5</v>
      </c>
      <c r="D9" s="100"/>
      <c r="E9" s="104"/>
      <c r="F9" s="102"/>
      <c r="G9" s="100"/>
      <c r="H9" s="104"/>
      <c r="I9" s="102"/>
      <c r="J9" s="253"/>
      <c r="K9" s="230"/>
      <c r="L9" s="229"/>
      <c r="M9" s="238"/>
      <c r="N9" s="229"/>
      <c r="O9" s="230"/>
      <c r="P9" s="231"/>
      <c r="Q9" s="48"/>
      <c r="R9" s="215"/>
      <c r="S9" s="239"/>
      <c r="T9" s="215"/>
      <c r="U9" s="216"/>
      <c r="V9" s="217"/>
      <c r="W9" s="13"/>
      <c r="AB9" s="52"/>
    </row>
    <row r="10" spans="2:28" ht="12" customHeight="1" x14ac:dyDescent="0.55000000000000004">
      <c r="B10" s="74" t="s">
        <v>67</v>
      </c>
      <c r="C10" s="26">
        <v>6</v>
      </c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18"/>
      <c r="O10" s="219"/>
      <c r="P10" s="220"/>
      <c r="Q10" s="72"/>
      <c r="R10" s="215"/>
      <c r="S10" s="239"/>
      <c r="T10" s="218"/>
      <c r="U10" s="219"/>
      <c r="V10" s="220"/>
      <c r="W10" s="13"/>
    </row>
    <row r="11" spans="2:28" ht="12" customHeight="1" x14ac:dyDescent="0.55000000000000004">
      <c r="B11" s="27" t="s">
        <v>5</v>
      </c>
      <c r="C11" s="26">
        <v>7</v>
      </c>
      <c r="D11" s="101"/>
      <c r="E11" s="50"/>
      <c r="F11" s="92"/>
      <c r="G11" s="101"/>
      <c r="H11" s="50"/>
      <c r="I11" s="92"/>
      <c r="J11" s="253"/>
      <c r="K11" s="230"/>
      <c r="L11" s="229"/>
      <c r="M11" s="238"/>
      <c r="N11" s="229"/>
      <c r="O11" s="230"/>
      <c r="P11" s="231"/>
      <c r="Q11" s="49"/>
      <c r="R11" s="215"/>
      <c r="S11" s="239"/>
      <c r="T11" s="229"/>
      <c r="U11" s="230"/>
      <c r="V11" s="231"/>
      <c r="W11" s="14"/>
    </row>
    <row r="12" spans="2:28" ht="12" customHeight="1" thickBot="1" x14ac:dyDescent="0.6">
      <c r="B12" s="115" t="s">
        <v>8</v>
      </c>
      <c r="C12" s="116">
        <v>8</v>
      </c>
      <c r="D12" s="98"/>
      <c r="E12" s="117"/>
      <c r="F12" s="69"/>
      <c r="G12" s="98"/>
      <c r="H12" s="117"/>
      <c r="I12" s="69"/>
      <c r="J12" s="249"/>
      <c r="K12" s="234"/>
      <c r="L12" s="232"/>
      <c r="M12" s="233"/>
      <c r="N12" s="232"/>
      <c r="O12" s="234"/>
      <c r="P12" s="235"/>
      <c r="Q12" s="121"/>
      <c r="R12" s="236"/>
      <c r="S12" s="237"/>
      <c r="T12" s="232"/>
      <c r="U12" s="234"/>
      <c r="V12" s="235"/>
      <c r="W12" s="14"/>
    </row>
    <row r="13" spans="2:28" ht="12" customHeight="1" x14ac:dyDescent="0.55000000000000004">
      <c r="B13" s="27" t="s">
        <v>6</v>
      </c>
      <c r="C13" s="75">
        <v>11</v>
      </c>
      <c r="D13" s="101"/>
      <c r="E13" s="50"/>
      <c r="F13" s="92"/>
      <c r="G13" s="101"/>
      <c r="H13" s="50"/>
      <c r="I13" s="92"/>
      <c r="J13" s="283"/>
      <c r="K13" s="219"/>
      <c r="L13" s="218"/>
      <c r="M13" s="264"/>
      <c r="N13" s="218"/>
      <c r="O13" s="219"/>
      <c r="P13" s="220"/>
      <c r="Q13" s="73"/>
      <c r="R13" s="260"/>
      <c r="S13" s="261"/>
      <c r="T13" s="218"/>
      <c r="U13" s="219"/>
      <c r="V13" s="220"/>
      <c r="W13" s="14"/>
    </row>
    <row r="14" spans="2:28" ht="12" customHeight="1" x14ac:dyDescent="0.55000000000000004">
      <c r="B14" s="25" t="s">
        <v>7</v>
      </c>
      <c r="C14" s="26">
        <v>12</v>
      </c>
      <c r="D14" s="100"/>
      <c r="E14" s="104"/>
      <c r="F14" s="102"/>
      <c r="G14" s="100"/>
      <c r="H14" s="104"/>
      <c r="I14" s="102"/>
      <c r="J14" s="253"/>
      <c r="K14" s="230"/>
      <c r="L14" s="229"/>
      <c r="M14" s="238"/>
      <c r="N14" s="229"/>
      <c r="O14" s="230"/>
      <c r="P14" s="231"/>
      <c r="Q14" s="49"/>
      <c r="R14" s="215"/>
      <c r="S14" s="239"/>
      <c r="T14" s="229"/>
      <c r="U14" s="230"/>
      <c r="V14" s="231"/>
      <c r="W14" s="14"/>
      <c r="X14" s="39"/>
      <c r="Y14" s="39"/>
      <c r="Z14" s="383"/>
      <c r="AA14" s="39"/>
    </row>
    <row r="15" spans="2:28" ht="12" customHeight="1" x14ac:dyDescent="0.55000000000000004">
      <c r="B15" s="74" t="s">
        <v>67</v>
      </c>
      <c r="C15" s="75">
        <v>13</v>
      </c>
      <c r="D15" s="101"/>
      <c r="E15" s="50"/>
      <c r="F15" s="92"/>
      <c r="G15" s="101"/>
      <c r="H15" s="50"/>
      <c r="I15" s="92"/>
      <c r="J15" s="253"/>
      <c r="K15" s="230"/>
      <c r="L15" s="229"/>
      <c r="M15" s="238"/>
      <c r="N15" s="218"/>
      <c r="O15" s="219"/>
      <c r="P15" s="220"/>
      <c r="Q15" s="73"/>
      <c r="R15" s="215"/>
      <c r="S15" s="239"/>
      <c r="T15" s="218"/>
      <c r="U15" s="219"/>
      <c r="V15" s="220"/>
      <c r="W15" s="13"/>
      <c r="X15" s="39"/>
      <c r="Y15" s="39"/>
      <c r="Z15" s="383"/>
      <c r="AA15" s="39"/>
    </row>
    <row r="16" spans="2:28" ht="12" customHeight="1" x14ac:dyDescent="0.55000000000000004">
      <c r="B16" s="25" t="s">
        <v>5</v>
      </c>
      <c r="C16" s="26">
        <v>14</v>
      </c>
      <c r="D16" s="100"/>
      <c r="E16" s="104"/>
      <c r="F16" s="102"/>
      <c r="G16" s="100"/>
      <c r="H16" s="104"/>
      <c r="I16" s="102"/>
      <c r="J16" s="253"/>
      <c r="K16" s="230"/>
      <c r="L16" s="229"/>
      <c r="M16" s="238"/>
      <c r="N16" s="229"/>
      <c r="O16" s="230"/>
      <c r="P16" s="231"/>
      <c r="Q16" s="49"/>
      <c r="R16" s="215"/>
      <c r="S16" s="239"/>
      <c r="T16" s="229"/>
      <c r="U16" s="230"/>
      <c r="V16" s="231"/>
      <c r="W16" s="14"/>
      <c r="X16" s="39"/>
      <c r="Y16" s="39"/>
      <c r="Z16" s="383"/>
      <c r="AA16" s="39"/>
    </row>
    <row r="17" spans="1:34" ht="12" customHeight="1" thickBot="1" x14ac:dyDescent="0.6">
      <c r="B17" s="115" t="s">
        <v>8</v>
      </c>
      <c r="C17" s="116">
        <v>15</v>
      </c>
      <c r="D17" s="98"/>
      <c r="E17" s="117"/>
      <c r="F17" s="69"/>
      <c r="G17" s="98"/>
      <c r="H17" s="117"/>
      <c r="I17" s="69"/>
      <c r="J17" s="249"/>
      <c r="K17" s="234"/>
      <c r="L17" s="232"/>
      <c r="M17" s="233"/>
      <c r="N17" s="232"/>
      <c r="O17" s="234"/>
      <c r="P17" s="235"/>
      <c r="Q17" s="121"/>
      <c r="R17" s="236"/>
      <c r="S17" s="237"/>
      <c r="T17" s="232"/>
      <c r="U17" s="234"/>
      <c r="V17" s="235"/>
      <c r="W17" s="14"/>
      <c r="X17" s="39"/>
      <c r="Y17" s="39"/>
      <c r="Z17" s="383"/>
      <c r="AA17" s="39"/>
    </row>
    <row r="18" spans="1:34" ht="12" customHeight="1" x14ac:dyDescent="0.55000000000000004">
      <c r="B18" s="27" t="s">
        <v>6</v>
      </c>
      <c r="C18" s="75">
        <v>18</v>
      </c>
      <c r="D18" s="101"/>
      <c r="E18" s="50"/>
      <c r="F18" s="92"/>
      <c r="G18" s="101"/>
      <c r="H18" s="50"/>
      <c r="I18" s="92"/>
      <c r="J18" s="283"/>
      <c r="K18" s="219"/>
      <c r="L18" s="218"/>
      <c r="M18" s="264"/>
      <c r="N18" s="218"/>
      <c r="O18" s="219"/>
      <c r="P18" s="220"/>
      <c r="Q18" s="73"/>
      <c r="R18" s="260"/>
      <c r="S18" s="261"/>
      <c r="T18" s="218"/>
      <c r="U18" s="219"/>
      <c r="V18" s="220"/>
      <c r="W18" s="14"/>
      <c r="X18" s="39"/>
      <c r="Y18" s="39"/>
      <c r="Z18" s="383"/>
      <c r="AA18" s="39"/>
    </row>
    <row r="19" spans="1:34" ht="12" customHeight="1" x14ac:dyDescent="0.55000000000000004">
      <c r="B19" s="25" t="s">
        <v>7</v>
      </c>
      <c r="C19" s="26">
        <v>19</v>
      </c>
      <c r="D19" s="100"/>
      <c r="E19" s="104"/>
      <c r="F19" s="102"/>
      <c r="G19" s="100"/>
      <c r="H19" s="104"/>
      <c r="I19" s="102"/>
      <c r="J19" s="253"/>
      <c r="K19" s="230"/>
      <c r="L19" s="229"/>
      <c r="M19" s="238"/>
      <c r="N19" s="229"/>
      <c r="O19" s="230"/>
      <c r="P19" s="231"/>
      <c r="Q19" s="49"/>
      <c r="R19" s="215"/>
      <c r="S19" s="239"/>
      <c r="T19" s="229"/>
      <c r="U19" s="230"/>
      <c r="V19" s="231"/>
      <c r="W19" s="14"/>
      <c r="X19" s="39"/>
      <c r="Y19" s="39"/>
      <c r="Z19" s="383"/>
      <c r="AA19" s="39"/>
    </row>
    <row r="20" spans="1:34" ht="12" customHeight="1" x14ac:dyDescent="0.55000000000000004">
      <c r="B20" s="25" t="s">
        <v>67</v>
      </c>
      <c r="C20" s="26">
        <v>20</v>
      </c>
      <c r="D20" s="101"/>
      <c r="E20" s="50"/>
      <c r="F20" s="92"/>
      <c r="G20" s="101"/>
      <c r="H20" s="50"/>
      <c r="I20" s="92"/>
      <c r="J20" s="253"/>
      <c r="K20" s="230"/>
      <c r="L20" s="229"/>
      <c r="M20" s="238"/>
      <c r="N20" s="229"/>
      <c r="O20" s="230"/>
      <c r="P20" s="231"/>
      <c r="Q20" s="73"/>
      <c r="R20" s="215"/>
      <c r="S20" s="239"/>
      <c r="T20" s="229"/>
      <c r="U20" s="230"/>
      <c r="V20" s="231"/>
      <c r="W20" s="14"/>
      <c r="X20" s="39"/>
      <c r="Y20" s="39"/>
      <c r="Z20" s="383"/>
      <c r="AA20" s="39"/>
    </row>
    <row r="21" spans="1:34" ht="12" customHeight="1" x14ac:dyDescent="0.55000000000000004">
      <c r="B21" s="25" t="s">
        <v>70</v>
      </c>
      <c r="C21" s="26">
        <v>21</v>
      </c>
      <c r="D21" s="101"/>
      <c r="E21" s="50"/>
      <c r="F21" s="92"/>
      <c r="G21" s="101"/>
      <c r="H21" s="50"/>
      <c r="I21" s="92"/>
      <c r="J21" s="253"/>
      <c r="K21" s="230"/>
      <c r="L21" s="229"/>
      <c r="M21" s="238"/>
      <c r="N21" s="229"/>
      <c r="O21" s="230"/>
      <c r="P21" s="231"/>
      <c r="Q21" s="73"/>
      <c r="R21" s="215"/>
      <c r="S21" s="239"/>
      <c r="T21" s="229"/>
      <c r="U21" s="230"/>
      <c r="V21" s="231"/>
      <c r="W21" s="14"/>
      <c r="X21" s="39"/>
      <c r="Y21" s="39"/>
      <c r="Z21" s="383"/>
      <c r="AA21" s="39"/>
    </row>
    <row r="22" spans="1:34" ht="14.7" thickBot="1" x14ac:dyDescent="0.6">
      <c r="B22" s="115" t="s">
        <v>71</v>
      </c>
      <c r="C22" s="116">
        <v>22</v>
      </c>
      <c r="D22" s="98"/>
      <c r="E22" s="117"/>
      <c r="F22" s="69"/>
      <c r="G22" s="98"/>
      <c r="H22" s="117"/>
      <c r="I22" s="69"/>
      <c r="J22" s="249"/>
      <c r="K22" s="234"/>
      <c r="L22" s="232"/>
      <c r="M22" s="233"/>
      <c r="N22" s="232"/>
      <c r="O22" s="234"/>
      <c r="P22" s="235"/>
      <c r="Q22" s="121"/>
      <c r="R22" s="236"/>
      <c r="S22" s="237"/>
      <c r="T22" s="232"/>
      <c r="U22" s="234"/>
      <c r="V22" s="235"/>
      <c r="W22" s="14"/>
      <c r="X22" s="39"/>
      <c r="Y22" s="39"/>
      <c r="Z22" s="383"/>
      <c r="AA22" s="39"/>
    </row>
    <row r="23" spans="1:34" ht="12" customHeight="1" x14ac:dyDescent="0.55000000000000004">
      <c r="B23" s="23" t="s">
        <v>6</v>
      </c>
      <c r="C23" s="24">
        <v>25</v>
      </c>
      <c r="D23" s="100"/>
      <c r="E23" s="104"/>
      <c r="F23" s="106"/>
      <c r="G23" s="100"/>
      <c r="H23" s="104"/>
      <c r="I23" s="106"/>
      <c r="J23" s="250"/>
      <c r="K23" s="251"/>
      <c r="L23" s="225"/>
      <c r="M23" s="226"/>
      <c r="N23" s="222"/>
      <c r="O23" s="223"/>
      <c r="P23" s="224"/>
      <c r="Q23" s="49"/>
      <c r="R23" s="225"/>
      <c r="S23" s="226"/>
      <c r="T23" s="222"/>
      <c r="U23" s="223"/>
      <c r="V23" s="224"/>
      <c r="W23" s="14"/>
      <c r="X23" s="39"/>
      <c r="Y23" s="39"/>
      <c r="Z23" s="383"/>
      <c r="AA23" s="39"/>
    </row>
    <row r="24" spans="1:34" ht="12" customHeight="1" x14ac:dyDescent="0.55000000000000004">
      <c r="B24" s="25" t="s">
        <v>7</v>
      </c>
      <c r="C24" s="26">
        <v>26</v>
      </c>
      <c r="D24" s="100"/>
      <c r="E24" s="104"/>
      <c r="F24" s="106"/>
      <c r="G24" s="100"/>
      <c r="H24" s="104"/>
      <c r="I24" s="106"/>
      <c r="J24" s="253"/>
      <c r="K24" s="238"/>
      <c r="L24" s="215"/>
      <c r="M24" s="239"/>
      <c r="N24" s="229"/>
      <c r="O24" s="230"/>
      <c r="P24" s="231"/>
      <c r="Q24" s="49"/>
      <c r="R24" s="215"/>
      <c r="S24" s="239"/>
      <c r="T24" s="229"/>
      <c r="U24" s="230"/>
      <c r="V24" s="231"/>
      <c r="W24" s="14"/>
      <c r="X24" s="39"/>
      <c r="Y24" s="39"/>
      <c r="Z24" s="383"/>
      <c r="AA24" s="39"/>
    </row>
    <row r="25" spans="1:34" ht="12" customHeight="1" x14ac:dyDescent="0.55000000000000004">
      <c r="B25" s="25" t="s">
        <v>67</v>
      </c>
      <c r="C25" s="26">
        <v>27</v>
      </c>
      <c r="D25" s="100"/>
      <c r="E25" s="104"/>
      <c r="F25" s="106"/>
      <c r="G25" s="100"/>
      <c r="H25" s="104"/>
      <c r="I25" s="106"/>
      <c r="J25" s="253"/>
      <c r="K25" s="238"/>
      <c r="L25" s="215"/>
      <c r="M25" s="239"/>
      <c r="N25" s="229"/>
      <c r="O25" s="230"/>
      <c r="P25" s="231"/>
      <c r="Q25" s="49"/>
      <c r="R25" s="215"/>
      <c r="S25" s="239"/>
      <c r="T25" s="229"/>
      <c r="U25" s="230"/>
      <c r="V25" s="231"/>
      <c r="W25" s="14"/>
      <c r="X25" s="39"/>
      <c r="Y25" s="39"/>
      <c r="Z25" s="383"/>
      <c r="AA25" s="39"/>
    </row>
    <row r="26" spans="1:34" ht="12" customHeight="1" x14ac:dyDescent="0.55000000000000004">
      <c r="B26" s="126" t="s">
        <v>70</v>
      </c>
      <c r="C26" s="111">
        <v>28</v>
      </c>
      <c r="D26" s="109"/>
      <c r="E26" s="54"/>
      <c r="F26" s="94"/>
      <c r="G26" s="109"/>
      <c r="H26" s="54"/>
      <c r="I26" s="94"/>
      <c r="J26" s="253"/>
      <c r="K26" s="238"/>
      <c r="L26" s="215"/>
      <c r="M26" s="239"/>
      <c r="N26" s="229"/>
      <c r="O26" s="230"/>
      <c r="P26" s="231"/>
      <c r="Q26" s="93"/>
      <c r="R26" s="215"/>
      <c r="S26" s="239"/>
      <c r="T26" s="229"/>
      <c r="U26" s="230"/>
      <c r="V26" s="231"/>
      <c r="W26" s="14"/>
      <c r="X26" s="39"/>
      <c r="Y26" s="39"/>
      <c r="Z26" s="383"/>
      <c r="AA26" s="39"/>
    </row>
    <row r="27" spans="1:34" ht="12" customHeight="1" x14ac:dyDescent="0.55000000000000004">
      <c r="B27" s="25" t="s">
        <v>71</v>
      </c>
      <c r="C27" s="26">
        <v>29</v>
      </c>
      <c r="D27" s="100"/>
      <c r="E27" s="104"/>
      <c r="F27" s="106"/>
      <c r="G27" s="100"/>
      <c r="H27" s="104"/>
      <c r="I27" s="106"/>
      <c r="J27" s="253"/>
      <c r="K27" s="238"/>
      <c r="L27" s="215"/>
      <c r="M27" s="239"/>
      <c r="N27" s="229"/>
      <c r="O27" s="230"/>
      <c r="P27" s="231"/>
      <c r="Q27" s="49"/>
      <c r="R27" s="215"/>
      <c r="S27" s="239"/>
      <c r="T27" s="229"/>
      <c r="U27" s="230"/>
      <c r="V27" s="231"/>
      <c r="W27" s="14"/>
      <c r="X27" s="39"/>
      <c r="Y27" s="39"/>
      <c r="Z27" s="383"/>
      <c r="AA27" s="39"/>
    </row>
    <row r="28" spans="1:34" ht="12.75" customHeight="1" thickBot="1" x14ac:dyDescent="0.6">
      <c r="B28" s="350" t="s">
        <v>75</v>
      </c>
      <c r="C28" s="351"/>
      <c r="D28" s="155">
        <f t="shared" ref="D28:I28" si="0">SUM(D7:D27)-D10-D15-D20-D25</f>
        <v>0</v>
      </c>
      <c r="E28" s="173">
        <f t="shared" si="0"/>
        <v>0</v>
      </c>
      <c r="F28" s="156">
        <f t="shared" si="0"/>
        <v>0</v>
      </c>
      <c r="G28" s="155">
        <f t="shared" si="0"/>
        <v>0</v>
      </c>
      <c r="H28" s="173">
        <f t="shared" si="0"/>
        <v>0</v>
      </c>
      <c r="I28" s="156">
        <f t="shared" si="0"/>
        <v>0</v>
      </c>
      <c r="J28" s="352">
        <f>SUM(J7:K27)-J10-J15-J20-J25:K25</f>
        <v>0</v>
      </c>
      <c r="K28" s="353"/>
      <c r="L28" s="354">
        <f>SUM(L7:M27)-L10-L15-L20-L25:M25</f>
        <v>0</v>
      </c>
      <c r="M28" s="355"/>
      <c r="N28" s="356">
        <f>SUM(N7:P27)-N10-N15-N20-N25</f>
        <v>0</v>
      </c>
      <c r="O28" s="353"/>
      <c r="P28" s="357"/>
      <c r="Q28" s="157">
        <f>SUM(Q7:Q27)-Q10-Q15-Q20-Q25</f>
        <v>0</v>
      </c>
      <c r="R28" s="356">
        <f>SUM(R7:S27)-R10-R15-R20-R25</f>
        <v>0</v>
      </c>
      <c r="S28" s="358"/>
      <c r="T28" s="354">
        <f>SUM(T7:V27)-T10-T15-T20-T25</f>
        <v>0</v>
      </c>
      <c r="U28" s="359"/>
      <c r="V28" s="360"/>
      <c r="W28" s="15"/>
    </row>
    <row r="29" spans="1:34" ht="12.75" customHeight="1" thickBot="1" x14ac:dyDescent="0.6">
      <c r="B29" s="265" t="s">
        <v>69</v>
      </c>
      <c r="C29" s="266"/>
      <c r="D29" s="85">
        <f t="shared" ref="D29:J29" si="1">D10+D15+D20+D25</f>
        <v>0</v>
      </c>
      <c r="E29" s="96">
        <f t="shared" si="1"/>
        <v>0</v>
      </c>
      <c r="F29" s="91">
        <f t="shared" si="1"/>
        <v>0</v>
      </c>
      <c r="G29" s="85">
        <f t="shared" si="1"/>
        <v>0</v>
      </c>
      <c r="H29" s="96">
        <f t="shared" si="1"/>
        <v>0</v>
      </c>
      <c r="I29" s="91">
        <f t="shared" si="1"/>
        <v>0</v>
      </c>
      <c r="J29" s="301">
        <f t="shared" si="1"/>
        <v>0</v>
      </c>
      <c r="K29" s="267"/>
      <c r="L29" s="262">
        <f>L10+L15+L20+L25</f>
        <v>0</v>
      </c>
      <c r="M29" s="263"/>
      <c r="N29" s="262">
        <f>N10+N15+N20+N25</f>
        <v>0</v>
      </c>
      <c r="O29" s="267"/>
      <c r="P29" s="268"/>
      <c r="Q29" s="81">
        <f>Q10+Q15+Q20+Q25</f>
        <v>0</v>
      </c>
      <c r="R29" s="262">
        <f>R10+R15+R20+R25</f>
        <v>0</v>
      </c>
      <c r="S29" s="263"/>
      <c r="T29" s="262">
        <f>T10+T15+T20+T25</f>
        <v>0</v>
      </c>
      <c r="U29" s="267"/>
      <c r="V29" s="268"/>
      <c r="W29" s="15"/>
    </row>
    <row r="30" spans="1:34" s="7" customFormat="1" ht="9.75" customHeight="1" thickBot="1" x14ac:dyDescent="0.6">
      <c r="B30" s="28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6"/>
      <c r="S30" s="30"/>
      <c r="T30" s="30"/>
      <c r="U30" s="30"/>
      <c r="V30" s="30"/>
      <c r="W30" s="6"/>
      <c r="X30" s="6"/>
      <c r="Y30" s="6"/>
      <c r="Z30" s="384"/>
      <c r="AA30" s="6"/>
    </row>
    <row r="31" spans="1:34" ht="30.75" customHeight="1" thickBot="1" x14ac:dyDescent="0.6">
      <c r="A31" s="298" t="s">
        <v>65</v>
      </c>
      <c r="B31" s="298"/>
      <c r="C31" s="298"/>
      <c r="D31" s="298"/>
      <c r="E31" s="298"/>
      <c r="F31" s="299" t="s">
        <v>18</v>
      </c>
      <c r="G31" s="300"/>
      <c r="H31" s="70" t="s">
        <v>13</v>
      </c>
      <c r="I31" s="256" t="s">
        <v>15</v>
      </c>
      <c r="J31" s="302"/>
      <c r="K31" s="256" t="s">
        <v>14</v>
      </c>
      <c r="L31" s="257"/>
      <c r="M31" s="258" t="s">
        <v>24</v>
      </c>
      <c r="N31" s="259"/>
      <c r="O31" s="38"/>
      <c r="Q31" s="297" t="s">
        <v>51</v>
      </c>
      <c r="R31" s="297"/>
      <c r="S31" s="297"/>
      <c r="T31" s="297"/>
      <c r="U31" s="297"/>
      <c r="V31" s="297"/>
      <c r="W31" s="297"/>
      <c r="X31" s="297"/>
      <c r="Y31" s="297"/>
      <c r="Z31" s="385"/>
      <c r="AA31" s="206"/>
      <c r="AB31" s="392"/>
      <c r="AF31" s="389"/>
      <c r="AG31" s="390"/>
      <c r="AH31" s="391"/>
    </row>
    <row r="32" spans="1:34" x14ac:dyDescent="0.55000000000000004">
      <c r="A32" s="271" t="s">
        <v>9</v>
      </c>
      <c r="B32" s="272"/>
      <c r="C32" s="272"/>
      <c r="D32" s="272"/>
      <c r="E32" s="272"/>
      <c r="F32" s="254">
        <f>D28+G28+J28+Q28</f>
        <v>0</v>
      </c>
      <c r="G32" s="255"/>
      <c r="H32" s="76">
        <f>IF($S$3="Régime général",1.65,1.75)</f>
        <v>1.65</v>
      </c>
      <c r="I32" s="316">
        <f>+IF($S$3="Régime général",1.75,1.85)</f>
        <v>1.75</v>
      </c>
      <c r="J32" s="322"/>
      <c r="K32" s="316">
        <f>+IF($S$3="Régime général",1.85,1.95)</f>
        <v>1.85</v>
      </c>
      <c r="L32" s="323"/>
      <c r="M32" s="324">
        <f>+IF(($L$3="QF&lt;750"),($F32*$H32),((IF($L$3="750&lt;QF&lt;1300",$F32*$I32,$F32*$K32))))</f>
        <v>0</v>
      </c>
      <c r="N32" s="318"/>
      <c r="O32" s="71"/>
      <c r="P32" s="43"/>
      <c r="Q32" s="297"/>
      <c r="R32" s="297"/>
      <c r="S32" s="297"/>
      <c r="T32" s="297"/>
      <c r="U32" s="297"/>
      <c r="V32" s="297"/>
      <c r="W32" s="297"/>
      <c r="X32" s="297"/>
      <c r="Y32" s="297"/>
      <c r="Z32" s="385"/>
      <c r="AA32" s="388"/>
    </row>
    <row r="33" spans="1:34" ht="15" customHeight="1" x14ac:dyDescent="0.55000000000000004">
      <c r="A33" s="271" t="s">
        <v>11</v>
      </c>
      <c r="B33" s="272"/>
      <c r="C33" s="272"/>
      <c r="D33" s="272"/>
      <c r="E33" s="272"/>
      <c r="F33" s="254">
        <f>E28+H28+L28+R28</f>
        <v>0</v>
      </c>
      <c r="G33" s="255"/>
      <c r="H33" s="394">
        <f>IF($S$3="Régime général",6.92,7.97)</f>
        <v>6.92</v>
      </c>
      <c r="I33" s="395">
        <f>+IF($S$3="Régime général",7.02,8.07)</f>
        <v>7.02</v>
      </c>
      <c r="J33" s="396"/>
      <c r="K33" s="395">
        <f>+IF($S$3="Régime général",7.12,8.17)</f>
        <v>7.12</v>
      </c>
      <c r="L33" s="397"/>
      <c r="M33" s="312">
        <f>+IF(($L$3="QF&lt;750"),($F33*$H33),((IF($L$3="750&lt;QF&lt;1300",$F33*$I33,$F33*$K33))))</f>
        <v>0</v>
      </c>
      <c r="N33" s="306"/>
      <c r="O33" s="71"/>
      <c r="P33" s="43"/>
      <c r="Q33" s="297" t="s">
        <v>23</v>
      </c>
      <c r="R33" s="297"/>
      <c r="S33" s="297"/>
      <c r="T33" s="297"/>
      <c r="U33" s="297"/>
      <c r="V33" s="297"/>
      <c r="W33" s="297"/>
      <c r="X33" s="297"/>
      <c r="Y33" s="297"/>
      <c r="Z33" s="385"/>
      <c r="AA33" s="388"/>
    </row>
    <row r="34" spans="1:34" ht="15.75" customHeight="1" thickBot="1" x14ac:dyDescent="0.6">
      <c r="A34" s="271" t="s">
        <v>12</v>
      </c>
      <c r="B34" s="272"/>
      <c r="C34" s="272"/>
      <c r="D34" s="272"/>
      <c r="E34" s="272"/>
      <c r="F34" s="254">
        <f>F28+I28+N28+T28</f>
        <v>0</v>
      </c>
      <c r="G34" s="255"/>
      <c r="H34" s="398">
        <f>IF($S$3="Régime général",3.3,3.5)</f>
        <v>3.3</v>
      </c>
      <c r="I34" s="399">
        <f>+IF($S$3="Régime général",3.5,3.7)</f>
        <v>3.5</v>
      </c>
      <c r="J34" s="400"/>
      <c r="K34" s="399">
        <f>+IF($S$3="Régime général",3.7,3.9)</f>
        <v>3.7</v>
      </c>
      <c r="L34" s="401"/>
      <c r="M34" s="321">
        <f>+IF(($L$3="QF&lt;750"),($F34*$H34),((IF($L$3="750&lt;QF&lt;1300",$F34*$I34,$F34*$K34))))</f>
        <v>0</v>
      </c>
      <c r="N34" s="309"/>
      <c r="O34" s="71"/>
      <c r="P34" s="43"/>
      <c r="AA34" s="388"/>
    </row>
    <row r="35" spans="1:34" ht="3" customHeight="1" x14ac:dyDescent="0.55000000000000004">
      <c r="A35" s="18"/>
      <c r="B35" s="19"/>
      <c r="C35" s="18"/>
      <c r="D35" s="18"/>
      <c r="E35" s="18"/>
      <c r="F35" s="18"/>
      <c r="G35" s="18"/>
      <c r="H35" s="402"/>
      <c r="I35" s="402"/>
      <c r="J35" s="402"/>
      <c r="K35" s="402"/>
      <c r="L35" s="402"/>
      <c r="M35" s="36"/>
      <c r="N35" s="2"/>
      <c r="O35" s="2"/>
      <c r="P35" s="43"/>
      <c r="Q35" s="43"/>
      <c r="R35" s="43"/>
      <c r="S35" s="43"/>
      <c r="T35" s="43"/>
      <c r="U35" s="43"/>
      <c r="V35" s="43"/>
      <c r="W35" s="43"/>
      <c r="X35" s="43"/>
      <c r="AA35" s="388"/>
    </row>
    <row r="36" spans="1:34" ht="14.7" thickBot="1" x14ac:dyDescent="0.6">
      <c r="A36" s="46" t="s">
        <v>16</v>
      </c>
      <c r="B36" s="46"/>
      <c r="C36" s="46"/>
      <c r="D36" s="46"/>
      <c r="E36" s="32"/>
      <c r="F36" s="18"/>
      <c r="G36" s="18"/>
      <c r="H36" s="402"/>
      <c r="I36" s="402"/>
      <c r="J36" s="402"/>
      <c r="K36" s="402"/>
      <c r="L36" s="402"/>
      <c r="M36" s="36"/>
      <c r="N36" s="17"/>
      <c r="O36" s="17"/>
      <c r="P36" s="43"/>
      <c r="Q36" s="43"/>
      <c r="R36" s="43"/>
      <c r="S36" s="43"/>
      <c r="T36" s="43"/>
      <c r="U36" s="43"/>
      <c r="V36" s="43"/>
      <c r="W36" s="43"/>
      <c r="X36" s="43"/>
      <c r="AA36" s="388"/>
    </row>
    <row r="37" spans="1:34" x14ac:dyDescent="0.55000000000000004">
      <c r="A37" s="271" t="s">
        <v>66</v>
      </c>
      <c r="B37" s="272"/>
      <c r="C37" s="272"/>
      <c r="D37" s="272"/>
      <c r="E37" s="272"/>
      <c r="F37" s="254">
        <f>D29+G29+J29+Q29</f>
        <v>0</v>
      </c>
      <c r="G37" s="255"/>
      <c r="H37" s="403">
        <f>IF($S$3="Régime général",3.6,4)</f>
        <v>3.6</v>
      </c>
      <c r="I37" s="404">
        <f>IF($S$3="Régime général",4,4.4)</f>
        <v>4</v>
      </c>
      <c r="J37" s="404"/>
      <c r="K37" s="404">
        <f>IF($S$3="Régime général",4.4,4.8)</f>
        <v>4.4000000000000004</v>
      </c>
      <c r="L37" s="405"/>
      <c r="M37" s="317">
        <f>+IF(($L$3="QF&lt;750"),($F37*$H37),((IF($L$3="750&lt;QF&lt;1300",$F37*$I37,$F37*$K37))))</f>
        <v>0</v>
      </c>
      <c r="N37" s="318"/>
      <c r="O37" s="17"/>
      <c r="P37" s="43"/>
      <c r="Q37" s="43"/>
      <c r="R37" s="43"/>
      <c r="S37" s="43"/>
      <c r="T37" s="43"/>
      <c r="U37" s="43"/>
      <c r="V37" s="43"/>
      <c r="W37" s="43"/>
      <c r="X37" s="43"/>
      <c r="AA37" s="388"/>
    </row>
    <row r="38" spans="1:34" x14ac:dyDescent="0.55000000000000004">
      <c r="A38" s="271" t="s">
        <v>11</v>
      </c>
      <c r="B38" s="272"/>
      <c r="C38" s="272"/>
      <c r="D38" s="272"/>
      <c r="E38" s="272"/>
      <c r="F38" s="254">
        <f>E29+H29+L29+R29</f>
        <v>0</v>
      </c>
      <c r="G38" s="255"/>
      <c r="H38" s="406">
        <f>IF($S$3="Régime général",6.62,6.82)</f>
        <v>6.62</v>
      </c>
      <c r="I38" s="407">
        <f>+IF($S$3="Régime général",6.82,7.02)</f>
        <v>6.82</v>
      </c>
      <c r="J38" s="407"/>
      <c r="K38" s="407">
        <f>+IF($S$3="Régime général",7.02,7.22)</f>
        <v>7.02</v>
      </c>
      <c r="L38" s="395"/>
      <c r="M38" s="305">
        <f>+IF(($L$3="QF&lt;750"),($F38*$H38),((IF($L$3="750&lt;QF&lt;1300",$F38*$I38,$F38*$K38))))</f>
        <v>0</v>
      </c>
      <c r="N38" s="306"/>
      <c r="O38" s="37"/>
      <c r="Q38" s="1"/>
      <c r="R38" s="296"/>
      <c r="S38" s="296"/>
      <c r="T38" s="296"/>
      <c r="U38" s="296"/>
      <c r="V38" s="71"/>
      <c r="AA38" s="388"/>
    </row>
    <row r="39" spans="1:34" ht="14.7" thickBot="1" x14ac:dyDescent="0.6">
      <c r="A39" s="31" t="s">
        <v>10</v>
      </c>
      <c r="B39" s="33"/>
      <c r="C39" s="34"/>
      <c r="D39" s="34"/>
      <c r="E39" s="34"/>
      <c r="F39" s="254">
        <f>F29+I29+N29+T29</f>
        <v>0</v>
      </c>
      <c r="G39" s="255"/>
      <c r="H39" s="78">
        <f>IF($S$3="Régime général",5.25,5.75)</f>
        <v>5.25</v>
      </c>
      <c r="I39" s="269">
        <f>+IF($S$3="Régime général",5.75,6.25)</f>
        <v>5.75</v>
      </c>
      <c r="J39" s="270"/>
      <c r="K39" s="269">
        <f>+IF($S$3="Régime général",6.25,6.75)</f>
        <v>6.25</v>
      </c>
      <c r="L39" s="307"/>
      <c r="M39" s="308">
        <f>+IF(($L$3="QF&lt;750"),($F39*$H39),((IF($L$3="750&lt;QF&lt;1300",$F39*$I39,$F39*$K39))))</f>
        <v>0</v>
      </c>
      <c r="N39" s="309"/>
      <c r="O39" s="37"/>
      <c r="Q39" s="1"/>
      <c r="R39" s="14"/>
      <c r="S39" s="14"/>
      <c r="T39" s="14"/>
      <c r="U39" s="14"/>
      <c r="V39" s="14"/>
      <c r="AA39" s="388"/>
    </row>
    <row r="40" spans="1:34" ht="9" customHeight="1" thickBot="1" x14ac:dyDescent="0.6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4"/>
      <c r="O40" s="14"/>
      <c r="P40" s="14"/>
      <c r="Q40" s="35"/>
      <c r="R40" s="35"/>
      <c r="S40" s="35"/>
      <c r="T40" s="35"/>
      <c r="U40" s="35"/>
      <c r="V40" s="35"/>
      <c r="W40" s="2"/>
      <c r="X40" s="2"/>
      <c r="Y40" s="37"/>
      <c r="Z40" s="37"/>
      <c r="AA40" s="37"/>
    </row>
    <row r="41" spans="1:34" ht="15.75" customHeight="1" x14ac:dyDescent="0.55000000000000004">
      <c r="A41" s="11" t="s">
        <v>20</v>
      </c>
      <c r="B41" s="11"/>
      <c r="C41" s="11"/>
      <c r="D41" s="11"/>
      <c r="E41" s="44"/>
      <c r="F41" s="303">
        <v>43521</v>
      </c>
      <c r="G41" s="304"/>
      <c r="H41" s="11"/>
      <c r="I41" s="11"/>
      <c r="J41" s="11"/>
      <c r="K41" s="277" t="s">
        <v>17</v>
      </c>
      <c r="L41" s="277"/>
      <c r="M41" s="279">
        <f>M39+M38+M37+M34+M33+M32</f>
        <v>0</v>
      </c>
      <c r="N41" s="280"/>
      <c r="O41" s="40"/>
      <c r="P41" s="284" t="s">
        <v>19</v>
      </c>
      <c r="Q41" s="284"/>
      <c r="R41" s="286"/>
      <c r="S41" s="287"/>
      <c r="T41" s="45"/>
      <c r="U41" s="290" t="s">
        <v>21</v>
      </c>
      <c r="V41" s="291"/>
      <c r="W41" s="292"/>
      <c r="X41" s="273">
        <f>M41+R41</f>
        <v>0</v>
      </c>
      <c r="Y41" s="274"/>
      <c r="Z41" s="386"/>
      <c r="AA41" s="382"/>
      <c r="AB41" s="393"/>
      <c r="AC41" s="393"/>
      <c r="AD41" s="393"/>
      <c r="AE41" s="393"/>
      <c r="AF41" s="393"/>
      <c r="AG41" s="393"/>
      <c r="AH41" s="393"/>
    </row>
    <row r="42" spans="1:34" ht="15.75" customHeight="1" thickBot="1" x14ac:dyDescent="0.6">
      <c r="A42" s="41" t="s">
        <v>22</v>
      </c>
      <c r="B42" s="42"/>
      <c r="C42" s="41"/>
      <c r="D42" s="41"/>
      <c r="E42" s="41"/>
      <c r="F42" s="41"/>
      <c r="G42" s="41"/>
      <c r="H42" s="11"/>
      <c r="I42" s="11"/>
      <c r="J42" s="11"/>
      <c r="K42" s="278"/>
      <c r="L42" s="278"/>
      <c r="M42" s="281"/>
      <c r="N42" s="282"/>
      <c r="O42" s="40"/>
      <c r="P42" s="285"/>
      <c r="Q42" s="285"/>
      <c r="R42" s="288"/>
      <c r="S42" s="289"/>
      <c r="T42" s="45"/>
      <c r="U42" s="293"/>
      <c r="V42" s="294"/>
      <c r="W42" s="295"/>
      <c r="X42" s="275"/>
      <c r="Y42" s="276"/>
      <c r="Z42" s="386"/>
      <c r="AA42" s="382"/>
      <c r="AB42" s="393"/>
      <c r="AC42" s="393"/>
      <c r="AD42" s="393"/>
      <c r="AE42" s="393"/>
      <c r="AF42" s="393"/>
      <c r="AG42" s="393"/>
      <c r="AH42" s="393"/>
    </row>
    <row r="43" spans="1:34" ht="15" customHeight="1" x14ac:dyDescent="0.55000000000000004"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"/>
      <c r="P43" s="14"/>
      <c r="Q43" s="14"/>
      <c r="R43" s="35"/>
      <c r="S43" s="35"/>
      <c r="T43" s="35"/>
      <c r="U43" s="35"/>
      <c r="V43" s="35"/>
      <c r="W43" s="2"/>
      <c r="X43" s="2"/>
      <c r="Y43" s="2"/>
      <c r="Z43" s="387"/>
      <c r="AA43" s="2"/>
    </row>
    <row r="44" spans="1:34" ht="15.6" x14ac:dyDescent="0.55000000000000004">
      <c r="A44" s="64" t="s">
        <v>56</v>
      </c>
      <c r="B44" s="314" t="s">
        <v>80</v>
      </c>
      <c r="C44" s="314"/>
      <c r="D44" s="314"/>
      <c r="E44" s="314"/>
      <c r="F44" s="9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4"/>
      <c r="R44" s="11"/>
      <c r="S44" s="11"/>
      <c r="T44" s="11"/>
      <c r="U44" s="11"/>
      <c r="V44" s="11"/>
      <c r="W44" s="2"/>
      <c r="X44" s="2"/>
    </row>
    <row r="45" spans="1:34" ht="15.6" x14ac:dyDescent="0.55000000000000004">
      <c r="A45" s="64" t="s">
        <v>57</v>
      </c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4"/>
      <c r="R45" s="11"/>
      <c r="S45" s="11"/>
      <c r="T45" s="11"/>
      <c r="U45" s="11"/>
      <c r="V45" s="11"/>
      <c r="W45" s="2"/>
      <c r="X45" s="2"/>
      <c r="Y45" s="2"/>
      <c r="Z45" s="387"/>
      <c r="AA45" s="2"/>
    </row>
    <row r="46" spans="1:34" x14ac:dyDescent="0.55000000000000004"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4"/>
      <c r="R46" s="11"/>
      <c r="S46" s="11"/>
      <c r="T46" s="11"/>
      <c r="U46" s="11"/>
      <c r="V46" s="11"/>
      <c r="W46" s="2"/>
      <c r="X46" s="2"/>
      <c r="Y46" s="2"/>
      <c r="Z46" s="387"/>
      <c r="AA46" s="2"/>
    </row>
    <row r="47" spans="1:34" x14ac:dyDescent="0.55000000000000004"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4"/>
      <c r="R47" s="11"/>
      <c r="S47" s="11"/>
      <c r="T47" s="11"/>
      <c r="U47" s="11"/>
      <c r="V47" s="11"/>
      <c r="W47" s="2"/>
      <c r="X47" s="2"/>
      <c r="Y47" s="2"/>
      <c r="Z47" s="387"/>
      <c r="AA47" s="2"/>
    </row>
    <row r="48" spans="1:34" x14ac:dyDescent="0.55000000000000004"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4"/>
      <c r="R48" s="11"/>
      <c r="S48" s="11"/>
      <c r="T48" s="11"/>
      <c r="U48" s="11"/>
      <c r="V48" s="11"/>
      <c r="W48" s="2"/>
      <c r="X48" s="2"/>
      <c r="Y48" s="2"/>
      <c r="Z48" s="387"/>
      <c r="AA48" s="2"/>
    </row>
  </sheetData>
  <mergeCells count="176">
    <mergeCell ref="X5:Y5"/>
    <mergeCell ref="J6:K6"/>
    <mergeCell ref="L6:M6"/>
    <mergeCell ref="N6:P6"/>
    <mergeCell ref="R6:S6"/>
    <mergeCell ref="T6:V6"/>
    <mergeCell ref="S3:V3"/>
    <mergeCell ref="D5:F5"/>
    <mergeCell ref="G5:I5"/>
    <mergeCell ref="J5:P5"/>
    <mergeCell ref="Q5:V5"/>
    <mergeCell ref="J7:K7"/>
    <mergeCell ref="N7:P7"/>
    <mergeCell ref="L7:M7"/>
    <mergeCell ref="G1:K1"/>
    <mergeCell ref="L1:O1"/>
    <mergeCell ref="E3:G3"/>
    <mergeCell ref="L3:O3"/>
    <mergeCell ref="J9:K9"/>
    <mergeCell ref="L9:M9"/>
    <mergeCell ref="N9:P9"/>
    <mergeCell ref="J8:K8"/>
    <mergeCell ref="L8:M8"/>
    <mergeCell ref="N8:P8"/>
    <mergeCell ref="J11:K11"/>
    <mergeCell ref="L11:M11"/>
    <mergeCell ref="N11:P11"/>
    <mergeCell ref="R11:S11"/>
    <mergeCell ref="T11:V11"/>
    <mergeCell ref="J10:K10"/>
    <mergeCell ref="L10:M10"/>
    <mergeCell ref="N10:P10"/>
    <mergeCell ref="R10:S10"/>
    <mergeCell ref="J13:K13"/>
    <mergeCell ref="L13:M13"/>
    <mergeCell ref="N13:P13"/>
    <mergeCell ref="R13:S13"/>
    <mergeCell ref="T13:V13"/>
    <mergeCell ref="J12:K12"/>
    <mergeCell ref="L12:M12"/>
    <mergeCell ref="N12:P12"/>
    <mergeCell ref="R12:S12"/>
    <mergeCell ref="J15:K15"/>
    <mergeCell ref="L15:M15"/>
    <mergeCell ref="N15:P15"/>
    <mergeCell ref="R15:S15"/>
    <mergeCell ref="T15:V15"/>
    <mergeCell ref="J14:K14"/>
    <mergeCell ref="L14:M14"/>
    <mergeCell ref="N14:P14"/>
    <mergeCell ref="R14:S14"/>
    <mergeCell ref="J17:K17"/>
    <mergeCell ref="L17:M17"/>
    <mergeCell ref="N17:P17"/>
    <mergeCell ref="R17:S17"/>
    <mergeCell ref="T17:V17"/>
    <mergeCell ref="J16:K16"/>
    <mergeCell ref="L16:M16"/>
    <mergeCell ref="N16:P16"/>
    <mergeCell ref="R16:S16"/>
    <mergeCell ref="J19:K19"/>
    <mergeCell ref="L19:M19"/>
    <mergeCell ref="N19:P19"/>
    <mergeCell ref="R19:S19"/>
    <mergeCell ref="T19:V19"/>
    <mergeCell ref="J18:K18"/>
    <mergeCell ref="L18:M18"/>
    <mergeCell ref="N18:P18"/>
    <mergeCell ref="R18:S18"/>
    <mergeCell ref="J22:K22"/>
    <mergeCell ref="L22:M22"/>
    <mergeCell ref="N22:P22"/>
    <mergeCell ref="R22:S22"/>
    <mergeCell ref="T20:V20"/>
    <mergeCell ref="J21:K21"/>
    <mergeCell ref="L21:M21"/>
    <mergeCell ref="N21:P21"/>
    <mergeCell ref="R21:S21"/>
    <mergeCell ref="T21:V21"/>
    <mergeCell ref="J20:K20"/>
    <mergeCell ref="L20:M20"/>
    <mergeCell ref="N20:P20"/>
    <mergeCell ref="R20:S20"/>
    <mergeCell ref="T25:V25"/>
    <mergeCell ref="T26:V26"/>
    <mergeCell ref="T27:V27"/>
    <mergeCell ref="T22:V22"/>
    <mergeCell ref="R7:S7"/>
    <mergeCell ref="R27:S27"/>
    <mergeCell ref="R26:S26"/>
    <mergeCell ref="R25:S25"/>
    <mergeCell ref="R24:S24"/>
    <mergeCell ref="R23:S23"/>
    <mergeCell ref="T18:V18"/>
    <mergeCell ref="T16:V16"/>
    <mergeCell ref="T14:V14"/>
    <mergeCell ref="T12:V12"/>
    <mergeCell ref="T10:V10"/>
    <mergeCell ref="T8:V8"/>
    <mergeCell ref="R9:S9"/>
    <mergeCell ref="T9:V9"/>
    <mergeCell ref="R8:S8"/>
    <mergeCell ref="J23:K23"/>
    <mergeCell ref="L23:M23"/>
    <mergeCell ref="N23:P23"/>
    <mergeCell ref="J24:K24"/>
    <mergeCell ref="L24:M24"/>
    <mergeCell ref="N24:P24"/>
    <mergeCell ref="T28:V28"/>
    <mergeCell ref="B29:C29"/>
    <mergeCell ref="J29:K29"/>
    <mergeCell ref="L29:M29"/>
    <mergeCell ref="N29:P29"/>
    <mergeCell ref="R29:S29"/>
    <mergeCell ref="T29:V29"/>
    <mergeCell ref="L25:M25"/>
    <mergeCell ref="N25:P25"/>
    <mergeCell ref="J26:K26"/>
    <mergeCell ref="L26:M26"/>
    <mergeCell ref="N26:P26"/>
    <mergeCell ref="J27:K27"/>
    <mergeCell ref="L27:M27"/>
    <mergeCell ref="N27:P27"/>
    <mergeCell ref="J25:K25"/>
    <mergeCell ref="T23:V23"/>
    <mergeCell ref="T24:V24"/>
    <mergeCell ref="K31:L31"/>
    <mergeCell ref="B28:C28"/>
    <mergeCell ref="J28:K28"/>
    <mergeCell ref="L28:M28"/>
    <mergeCell ref="N28:P28"/>
    <mergeCell ref="R28:S28"/>
    <mergeCell ref="M31:N31"/>
    <mergeCell ref="Q31:Y32"/>
    <mergeCell ref="A32:E32"/>
    <mergeCell ref="F32:G32"/>
    <mergeCell ref="I32:J32"/>
    <mergeCell ref="K32:L32"/>
    <mergeCell ref="M32:N32"/>
    <mergeCell ref="A31:E31"/>
    <mergeCell ref="F31:G31"/>
    <mergeCell ref="I31:J31"/>
    <mergeCell ref="M33:N33"/>
    <mergeCell ref="A37:E37"/>
    <mergeCell ref="F37:G37"/>
    <mergeCell ref="I37:J37"/>
    <mergeCell ref="K37:L37"/>
    <mergeCell ref="M37:N37"/>
    <mergeCell ref="X41:Y42"/>
    <mergeCell ref="Q33:Y33"/>
    <mergeCell ref="A34:E34"/>
    <mergeCell ref="F34:G34"/>
    <mergeCell ref="I34:J34"/>
    <mergeCell ref="K34:L34"/>
    <mergeCell ref="M34:N34"/>
    <mergeCell ref="A33:E33"/>
    <mergeCell ref="F33:G33"/>
    <mergeCell ref="I33:J33"/>
    <mergeCell ref="K33:L33"/>
    <mergeCell ref="B44:E44"/>
    <mergeCell ref="R38:U38"/>
    <mergeCell ref="F39:G39"/>
    <mergeCell ref="I39:J39"/>
    <mergeCell ref="K39:L39"/>
    <mergeCell ref="M39:N39"/>
    <mergeCell ref="F41:G41"/>
    <mergeCell ref="A38:E38"/>
    <mergeCell ref="F38:G38"/>
    <mergeCell ref="K41:L42"/>
    <mergeCell ref="M41:N42"/>
    <mergeCell ref="P41:Q42"/>
    <mergeCell ref="R41:S42"/>
    <mergeCell ref="M38:N38"/>
    <mergeCell ref="U41:W42"/>
    <mergeCell ref="I38:J38"/>
    <mergeCell ref="K38:L38"/>
  </mergeCells>
  <phoneticPr fontId="0" type="noConversion"/>
  <dataValidations count="3">
    <dataValidation type="list" allowBlank="1" showInputMessage="1" showErrorMessage="1" sqref="L1:O1" xr:uid="{00000000-0002-0000-07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700-000001000000}">
      <formula1>$B$3:$B$5</formula1>
    </dataValidation>
    <dataValidation type="list" allowBlank="1" showInputMessage="1" showErrorMessage="1" sqref="S3:V3" xr:uid="{00000000-0002-0000-07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scale="91" orientation="landscape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39"/>
  <sheetViews>
    <sheetView showGridLines="0" showZeros="0" zoomScaleNormal="100" workbookViewId="0">
      <selection activeCell="S3" sqref="S3:V3"/>
    </sheetView>
  </sheetViews>
  <sheetFormatPr baseColWidth="10" defaultColWidth="11.41796875" defaultRowHeight="14.4" x14ac:dyDescent="0.55000000000000004"/>
  <cols>
    <col min="1" max="1" width="2.83984375" style="1" customWidth="1"/>
    <col min="2" max="2" width="8.41796875" style="1" customWidth="1"/>
    <col min="3" max="3" width="4.578125" style="8" customWidth="1"/>
    <col min="4" max="6" width="8.83984375" style="1" customWidth="1"/>
    <col min="7" max="9" width="8.68359375" style="1" customWidth="1"/>
    <col min="10" max="10" width="3.26171875" style="1" customWidth="1"/>
    <col min="11" max="11" width="6" style="1" customWidth="1"/>
    <col min="12" max="12" width="5.41796875" style="1" customWidth="1"/>
    <col min="13" max="13" width="4.15625" style="1" customWidth="1"/>
    <col min="14" max="14" width="5.68359375" style="1" customWidth="1"/>
    <col min="15" max="15" width="2" style="1" customWidth="1"/>
    <col min="16" max="16" width="2.26171875" style="1" customWidth="1"/>
    <col min="17" max="17" width="9.26171875" style="2" customWidth="1"/>
    <col min="18" max="19" width="4.68359375" style="1" customWidth="1"/>
    <col min="20" max="20" width="1.41796875" style="1" customWidth="1"/>
    <col min="21" max="21" width="4.26171875" style="1" customWidth="1"/>
    <col min="22" max="22" width="4.15625" style="1" customWidth="1"/>
    <col min="23" max="23" width="3" style="1" customWidth="1"/>
    <col min="24" max="24" width="5.41796875" style="1" customWidth="1"/>
    <col min="25" max="25" width="6.41796875" style="1" customWidth="1"/>
    <col min="26" max="16384" width="11.41796875" style="1"/>
  </cols>
  <sheetData>
    <row r="1" spans="2:26" ht="20.399999999999999" x14ac:dyDescent="0.55000000000000004">
      <c r="B1" s="53" t="s">
        <v>41</v>
      </c>
      <c r="F1" s="9"/>
      <c r="G1" s="246" t="s">
        <v>35</v>
      </c>
      <c r="H1" s="246"/>
      <c r="I1" s="246"/>
      <c r="J1" s="246"/>
      <c r="K1" s="246"/>
      <c r="L1" s="247" t="s">
        <v>28</v>
      </c>
      <c r="M1" s="247"/>
      <c r="N1" s="247"/>
      <c r="O1" s="247"/>
      <c r="S1" s="9"/>
      <c r="T1" s="9"/>
      <c r="U1" s="9"/>
      <c r="V1" s="9"/>
    </row>
    <row r="2" spans="2:26" ht="6" customHeight="1" x14ac:dyDescent="0.55000000000000004">
      <c r="B2" s="52" t="s">
        <v>40</v>
      </c>
      <c r="L2" s="3"/>
      <c r="Z2" s="52"/>
    </row>
    <row r="3" spans="2:26" ht="15.6" x14ac:dyDescent="0.55000000000000004">
      <c r="B3" s="52" t="s">
        <v>38</v>
      </c>
      <c r="C3" s="1"/>
      <c r="D3" s="1" t="s">
        <v>47</v>
      </c>
      <c r="E3" s="221"/>
      <c r="F3" s="221"/>
      <c r="G3" s="221"/>
      <c r="I3" s="10"/>
      <c r="L3" s="248" t="s">
        <v>37</v>
      </c>
      <c r="M3" s="248"/>
      <c r="N3" s="248"/>
      <c r="O3" s="248"/>
      <c r="Q3" s="2" t="s">
        <v>39</v>
      </c>
      <c r="S3" s="221" t="s">
        <v>41</v>
      </c>
      <c r="T3" s="221"/>
      <c r="U3" s="221"/>
      <c r="V3" s="221"/>
      <c r="Z3" s="52"/>
    </row>
    <row r="4" spans="2:26" ht="5.25" customHeight="1" thickBot="1" x14ac:dyDescent="0.6">
      <c r="B4" s="52" t="s">
        <v>36</v>
      </c>
      <c r="D4" s="4"/>
      <c r="E4" s="3"/>
      <c r="F4" s="5"/>
      <c r="G4" s="5"/>
      <c r="I4" s="3"/>
      <c r="J4" s="5"/>
      <c r="N4" s="3"/>
      <c r="O4" s="5"/>
      <c r="S4" s="3"/>
      <c r="T4" s="3"/>
      <c r="U4" s="3"/>
      <c r="V4" s="5"/>
      <c r="Z4" s="52"/>
    </row>
    <row r="5" spans="2:26" x14ac:dyDescent="0.55000000000000004">
      <c r="B5" s="52" t="s">
        <v>37</v>
      </c>
      <c r="C5" s="19"/>
      <c r="D5" s="243" t="s">
        <v>73</v>
      </c>
      <c r="E5" s="244"/>
      <c r="F5" s="245"/>
      <c r="G5" s="243" t="s">
        <v>3</v>
      </c>
      <c r="H5" s="244"/>
      <c r="I5" s="244"/>
      <c r="J5" s="243" t="s">
        <v>3</v>
      </c>
      <c r="K5" s="244"/>
      <c r="L5" s="244"/>
      <c r="M5" s="244"/>
      <c r="N5" s="244"/>
      <c r="O5" s="244"/>
      <c r="P5" s="245"/>
      <c r="Q5" s="243" t="s">
        <v>3</v>
      </c>
      <c r="R5" s="244"/>
      <c r="S5" s="244"/>
      <c r="T5" s="244"/>
      <c r="U5" s="244"/>
      <c r="V5" s="245"/>
      <c r="W5" s="77"/>
      <c r="X5" s="240"/>
      <c r="Y5" s="240"/>
    </row>
    <row r="6" spans="2:26" ht="14.7" thickBot="1" x14ac:dyDescent="0.6">
      <c r="B6" s="20"/>
      <c r="C6" s="21"/>
      <c r="D6" s="22" t="s">
        <v>0</v>
      </c>
      <c r="E6" s="68" t="s">
        <v>1</v>
      </c>
      <c r="F6" s="82" t="s">
        <v>68</v>
      </c>
      <c r="G6" s="22" t="s">
        <v>0</v>
      </c>
      <c r="H6" s="68" t="s">
        <v>1</v>
      </c>
      <c r="I6" s="68" t="s">
        <v>2</v>
      </c>
      <c r="J6" s="252" t="s">
        <v>0</v>
      </c>
      <c r="K6" s="237"/>
      <c r="L6" s="236" t="s">
        <v>1</v>
      </c>
      <c r="M6" s="237"/>
      <c r="N6" s="236" t="s">
        <v>2</v>
      </c>
      <c r="O6" s="241"/>
      <c r="P6" s="242"/>
      <c r="Q6" s="69" t="s">
        <v>0</v>
      </c>
      <c r="R6" s="236" t="s">
        <v>1</v>
      </c>
      <c r="S6" s="237"/>
      <c r="T6" s="236" t="s">
        <v>2</v>
      </c>
      <c r="U6" s="241"/>
      <c r="V6" s="242"/>
      <c r="W6" s="13"/>
      <c r="X6" s="13"/>
      <c r="Y6" s="13"/>
    </row>
    <row r="7" spans="2:26" ht="12" customHeight="1" x14ac:dyDescent="0.55000000000000004">
      <c r="B7" s="23" t="s">
        <v>6</v>
      </c>
      <c r="C7" s="24">
        <v>1</v>
      </c>
      <c r="D7" s="99"/>
      <c r="E7" s="103"/>
      <c r="F7" s="88"/>
      <c r="G7" s="99"/>
      <c r="H7" s="103"/>
      <c r="I7" s="88"/>
      <c r="J7" s="250"/>
      <c r="K7" s="223"/>
      <c r="L7" s="222"/>
      <c r="M7" s="251"/>
      <c r="N7" s="222"/>
      <c r="O7" s="223"/>
      <c r="P7" s="224"/>
      <c r="Q7" s="47"/>
      <c r="R7" s="225"/>
      <c r="S7" s="226"/>
      <c r="T7" s="225"/>
      <c r="U7" s="227"/>
      <c r="V7" s="228"/>
      <c r="W7" s="13"/>
      <c r="Z7" s="52"/>
    </row>
    <row r="8" spans="2:26" ht="12" customHeight="1" x14ac:dyDescent="0.55000000000000004">
      <c r="B8" s="27" t="s">
        <v>7</v>
      </c>
      <c r="C8" s="75">
        <v>2</v>
      </c>
      <c r="D8" s="101"/>
      <c r="E8" s="50"/>
      <c r="F8" s="92"/>
      <c r="G8" s="101"/>
      <c r="H8" s="50"/>
      <c r="I8" s="92"/>
      <c r="J8" s="253"/>
      <c r="K8" s="238"/>
      <c r="L8" s="229"/>
      <c r="M8" s="238"/>
      <c r="N8" s="229"/>
      <c r="O8" s="230"/>
      <c r="P8" s="231"/>
      <c r="Q8" s="72"/>
      <c r="R8" s="364"/>
      <c r="S8" s="365"/>
      <c r="T8" s="364"/>
      <c r="U8" s="366"/>
      <c r="V8" s="367"/>
      <c r="W8" s="13"/>
      <c r="Z8" s="52"/>
    </row>
    <row r="9" spans="2:26" ht="12" customHeight="1" x14ac:dyDescent="0.55000000000000004">
      <c r="B9" s="74" t="s">
        <v>67</v>
      </c>
      <c r="C9" s="26">
        <v>3</v>
      </c>
      <c r="D9" s="101"/>
      <c r="E9" s="50"/>
      <c r="F9" s="92"/>
      <c r="G9" s="101"/>
      <c r="H9" s="50"/>
      <c r="I9" s="92"/>
      <c r="J9" s="253"/>
      <c r="K9" s="230"/>
      <c r="L9" s="229"/>
      <c r="M9" s="238"/>
      <c r="N9" s="218"/>
      <c r="O9" s="219"/>
      <c r="P9" s="220"/>
      <c r="Q9" s="72"/>
      <c r="R9" s="215"/>
      <c r="S9" s="239"/>
      <c r="T9" s="218"/>
      <c r="U9" s="219"/>
      <c r="V9" s="220"/>
      <c r="W9" s="13"/>
    </row>
    <row r="10" spans="2:26" ht="12" customHeight="1" x14ac:dyDescent="0.55000000000000004">
      <c r="B10" s="27" t="s">
        <v>5</v>
      </c>
      <c r="C10" s="26">
        <v>4</v>
      </c>
      <c r="D10" s="101"/>
      <c r="E10" s="50"/>
      <c r="F10" s="92"/>
      <c r="G10" s="101"/>
      <c r="H10" s="50"/>
      <c r="I10" s="92"/>
      <c r="J10" s="253"/>
      <c r="K10" s="230"/>
      <c r="L10" s="229"/>
      <c r="M10" s="238"/>
      <c r="N10" s="229"/>
      <c r="O10" s="230"/>
      <c r="P10" s="231"/>
      <c r="Q10" s="49"/>
      <c r="R10" s="215"/>
      <c r="S10" s="239"/>
      <c r="T10" s="229"/>
      <c r="U10" s="230"/>
      <c r="V10" s="231"/>
      <c r="W10" s="14"/>
    </row>
    <row r="11" spans="2:26" ht="12" customHeight="1" thickBot="1" x14ac:dyDescent="0.6">
      <c r="B11" s="115" t="s">
        <v>8</v>
      </c>
      <c r="C11" s="116">
        <v>5</v>
      </c>
      <c r="D11" s="98"/>
      <c r="E11" s="117"/>
      <c r="F11" s="69"/>
      <c r="G11" s="98"/>
      <c r="H11" s="117"/>
      <c r="I11" s="69"/>
      <c r="J11" s="249"/>
      <c r="K11" s="234"/>
      <c r="L11" s="232"/>
      <c r="M11" s="233"/>
      <c r="N11" s="232"/>
      <c r="O11" s="234"/>
      <c r="P11" s="235"/>
      <c r="Q11" s="121"/>
      <c r="R11" s="236"/>
      <c r="S11" s="237"/>
      <c r="T11" s="232"/>
      <c r="U11" s="234"/>
      <c r="V11" s="235"/>
      <c r="W11" s="14"/>
    </row>
    <row r="12" spans="2:26" ht="12" customHeight="1" thickBot="1" x14ac:dyDescent="0.6">
      <c r="B12" s="335" t="s">
        <v>95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7"/>
      <c r="W12" s="14"/>
    </row>
    <row r="13" spans="2:26" ht="12" customHeight="1" x14ac:dyDescent="0.55000000000000004">
      <c r="B13" s="27" t="s">
        <v>7</v>
      </c>
      <c r="C13" s="75">
        <v>23</v>
      </c>
      <c r="D13" s="101"/>
      <c r="E13" s="50"/>
      <c r="F13" s="92"/>
      <c r="G13" s="101"/>
      <c r="H13" s="50"/>
      <c r="I13" s="92"/>
      <c r="J13" s="283"/>
      <c r="K13" s="219"/>
      <c r="L13" s="218"/>
      <c r="M13" s="264"/>
      <c r="N13" s="218"/>
      <c r="O13" s="219"/>
      <c r="P13" s="220"/>
      <c r="Q13" s="73"/>
      <c r="R13" s="260"/>
      <c r="S13" s="261"/>
      <c r="T13" s="218"/>
      <c r="U13" s="219"/>
      <c r="V13" s="220"/>
      <c r="W13" s="14"/>
      <c r="X13" s="39"/>
      <c r="Y13" s="39"/>
    </row>
    <row r="14" spans="2:26" ht="12" customHeight="1" x14ac:dyDescent="0.55000000000000004">
      <c r="B14" s="74" t="s">
        <v>67</v>
      </c>
      <c r="C14" s="75">
        <v>24</v>
      </c>
      <c r="D14" s="101"/>
      <c r="E14" s="50"/>
      <c r="F14" s="92"/>
      <c r="G14" s="101"/>
      <c r="H14" s="50"/>
      <c r="I14" s="92"/>
      <c r="J14" s="253"/>
      <c r="K14" s="230"/>
      <c r="L14" s="229"/>
      <c r="M14" s="238"/>
      <c r="N14" s="218"/>
      <c r="O14" s="219"/>
      <c r="P14" s="220"/>
      <c r="Q14" s="73"/>
      <c r="R14" s="215"/>
      <c r="S14" s="239"/>
      <c r="T14" s="218"/>
      <c r="U14" s="219"/>
      <c r="V14" s="220"/>
      <c r="W14" s="13"/>
      <c r="X14" s="39"/>
      <c r="Y14" s="39"/>
    </row>
    <row r="15" spans="2:26" ht="12" customHeight="1" x14ac:dyDescent="0.55000000000000004">
      <c r="B15" s="25" t="s">
        <v>5</v>
      </c>
      <c r="C15" s="26">
        <v>25</v>
      </c>
      <c r="D15" s="100"/>
      <c r="E15" s="104"/>
      <c r="F15" s="102"/>
      <c r="G15" s="100"/>
      <c r="H15" s="104"/>
      <c r="I15" s="102"/>
      <c r="J15" s="253"/>
      <c r="K15" s="230"/>
      <c r="L15" s="229"/>
      <c r="M15" s="238"/>
      <c r="N15" s="229"/>
      <c r="O15" s="230"/>
      <c r="P15" s="231"/>
      <c r="Q15" s="49"/>
      <c r="R15" s="215"/>
      <c r="S15" s="239"/>
      <c r="T15" s="229"/>
      <c r="U15" s="230"/>
      <c r="V15" s="231"/>
      <c r="W15" s="14"/>
      <c r="X15" s="39"/>
      <c r="Y15" s="39"/>
    </row>
    <row r="16" spans="2:26" ht="12" customHeight="1" thickBot="1" x14ac:dyDescent="0.6">
      <c r="B16" s="115" t="s">
        <v>8</v>
      </c>
      <c r="C16" s="116">
        <v>26</v>
      </c>
      <c r="D16" s="98"/>
      <c r="E16" s="117"/>
      <c r="F16" s="82"/>
      <c r="G16" s="98"/>
      <c r="H16" s="117"/>
      <c r="I16" s="69"/>
      <c r="J16" s="249"/>
      <c r="K16" s="234"/>
      <c r="L16" s="232"/>
      <c r="M16" s="233"/>
      <c r="N16" s="232"/>
      <c r="O16" s="234"/>
      <c r="P16" s="235"/>
      <c r="Q16" s="121"/>
      <c r="R16" s="236"/>
      <c r="S16" s="237"/>
      <c r="T16" s="232"/>
      <c r="U16" s="234"/>
      <c r="V16" s="235"/>
      <c r="W16" s="14"/>
      <c r="X16" s="39"/>
      <c r="Y16" s="39"/>
    </row>
    <row r="17" spans="1:30" ht="12" customHeight="1" x14ac:dyDescent="0.55000000000000004">
      <c r="B17" s="27" t="s">
        <v>6</v>
      </c>
      <c r="C17" s="75">
        <v>29</v>
      </c>
      <c r="D17" s="101"/>
      <c r="E17" s="113"/>
      <c r="F17" s="124"/>
      <c r="G17" s="114"/>
      <c r="H17" s="50"/>
      <c r="I17" s="92"/>
      <c r="J17" s="283"/>
      <c r="K17" s="219"/>
      <c r="L17" s="218"/>
      <c r="M17" s="264"/>
      <c r="N17" s="218"/>
      <c r="O17" s="219"/>
      <c r="P17" s="220"/>
      <c r="Q17" s="73"/>
      <c r="R17" s="260"/>
      <c r="S17" s="261"/>
      <c r="T17" s="218"/>
      <c r="U17" s="219"/>
      <c r="V17" s="220"/>
      <c r="W17" s="14"/>
      <c r="X17" s="39"/>
      <c r="Y17" s="39"/>
    </row>
    <row r="18" spans="1:30" ht="12" customHeight="1" x14ac:dyDescent="0.55000000000000004">
      <c r="B18" s="25" t="s">
        <v>7</v>
      </c>
      <c r="C18" s="26">
        <v>30</v>
      </c>
      <c r="D18" s="100"/>
      <c r="E18" s="104"/>
      <c r="F18" s="92"/>
      <c r="G18" s="100"/>
      <c r="H18" s="104"/>
      <c r="I18" s="102"/>
      <c r="J18" s="253"/>
      <c r="K18" s="230"/>
      <c r="L18" s="229"/>
      <c r="M18" s="238"/>
      <c r="N18" s="229"/>
      <c r="O18" s="230"/>
      <c r="P18" s="231"/>
      <c r="Q18" s="49"/>
      <c r="R18" s="215"/>
      <c r="S18" s="239"/>
      <c r="T18" s="229"/>
      <c r="U18" s="230"/>
      <c r="V18" s="231"/>
      <c r="W18" s="14"/>
      <c r="X18" s="39"/>
      <c r="Y18" s="39"/>
    </row>
    <row r="19" spans="1:30" ht="12.75" customHeight="1" thickBot="1" x14ac:dyDescent="0.6">
      <c r="B19" s="350" t="s">
        <v>75</v>
      </c>
      <c r="C19" s="351"/>
      <c r="D19" s="155">
        <f t="shared" ref="D19:J19" si="0">D7+D8+D10+D11+D13+D15+D16+D17+D18</f>
        <v>0</v>
      </c>
      <c r="E19" s="173">
        <f t="shared" si="0"/>
        <v>0</v>
      </c>
      <c r="F19" s="156">
        <f t="shared" si="0"/>
        <v>0</v>
      </c>
      <c r="G19" s="155">
        <f t="shared" si="0"/>
        <v>0</v>
      </c>
      <c r="H19" s="173">
        <f t="shared" si="0"/>
        <v>0</v>
      </c>
      <c r="I19" s="156">
        <f t="shared" si="0"/>
        <v>0</v>
      </c>
      <c r="J19" s="363">
        <f t="shared" si="0"/>
        <v>0</v>
      </c>
      <c r="K19" s="359"/>
      <c r="L19" s="354">
        <f>L7+L8+L10+L11+L13+L15+L16+L17+L18</f>
        <v>0</v>
      </c>
      <c r="M19" s="355"/>
      <c r="N19" s="359">
        <f>N7+N8+N10+N11+N13+N15+N16+N17+N18</f>
        <v>0</v>
      </c>
      <c r="O19" s="359"/>
      <c r="P19" s="360"/>
      <c r="Q19" s="155">
        <f>Q7+Q8+Q10+Q11+Q13+Q15+Q16+Q17+Q18</f>
        <v>0</v>
      </c>
      <c r="R19" s="354">
        <f>R7+R8+R10+R11+R13+R15+R16+R17+R18</f>
        <v>0</v>
      </c>
      <c r="S19" s="355"/>
      <c r="T19" s="359">
        <f>T7+T8+T10+T11+T13+T15+T16+T17+T18</f>
        <v>0</v>
      </c>
      <c r="U19" s="359"/>
      <c r="V19" s="360"/>
      <c r="W19" s="15"/>
    </row>
    <row r="20" spans="1:30" ht="12.75" customHeight="1" thickBot="1" x14ac:dyDescent="0.6">
      <c r="B20" s="265" t="s">
        <v>69</v>
      </c>
      <c r="C20" s="266"/>
      <c r="D20" s="85">
        <f t="shared" ref="D20:J20" si="1">+D9+D14</f>
        <v>0</v>
      </c>
      <c r="E20" s="96">
        <f t="shared" si="1"/>
        <v>0</v>
      </c>
      <c r="F20" s="91">
        <f t="shared" si="1"/>
        <v>0</v>
      </c>
      <c r="G20" s="85">
        <f t="shared" si="1"/>
        <v>0</v>
      </c>
      <c r="H20" s="96">
        <f t="shared" si="1"/>
        <v>0</v>
      </c>
      <c r="I20" s="91">
        <f t="shared" si="1"/>
        <v>0</v>
      </c>
      <c r="J20" s="301">
        <f t="shared" si="1"/>
        <v>0</v>
      </c>
      <c r="K20" s="267"/>
      <c r="L20" s="262">
        <f>+L9+L14</f>
        <v>0</v>
      </c>
      <c r="M20" s="263"/>
      <c r="N20" s="267">
        <f>+N9+N14</f>
        <v>0</v>
      </c>
      <c r="O20" s="267"/>
      <c r="P20" s="268"/>
      <c r="Q20" s="91">
        <f>+Q9+Q14</f>
        <v>0</v>
      </c>
      <c r="R20" s="262">
        <f>+R9+R14</f>
        <v>0</v>
      </c>
      <c r="S20" s="263"/>
      <c r="T20" s="267">
        <f>+T9+T14</f>
        <v>0</v>
      </c>
      <c r="U20" s="267"/>
      <c r="V20" s="268"/>
      <c r="W20" s="15"/>
      <c r="AD20" s="2"/>
    </row>
    <row r="21" spans="1:30" s="7" customFormat="1" ht="9.75" customHeight="1" thickBot="1" x14ac:dyDescent="0.6"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6"/>
      <c r="S21" s="30"/>
      <c r="T21" s="30"/>
      <c r="U21" s="30"/>
      <c r="V21" s="30"/>
      <c r="W21" s="6"/>
      <c r="X21" s="6"/>
      <c r="Y21" s="6"/>
    </row>
    <row r="22" spans="1:30" ht="30.75" customHeight="1" thickBot="1" x14ac:dyDescent="0.6">
      <c r="A22" s="298" t="s">
        <v>65</v>
      </c>
      <c r="B22" s="298"/>
      <c r="C22" s="298"/>
      <c r="D22" s="298"/>
      <c r="E22" s="298"/>
      <c r="F22" s="299" t="s">
        <v>18</v>
      </c>
      <c r="G22" s="300"/>
      <c r="H22" s="70" t="s">
        <v>13</v>
      </c>
      <c r="I22" s="256" t="s">
        <v>15</v>
      </c>
      <c r="J22" s="302"/>
      <c r="K22" s="256" t="s">
        <v>14</v>
      </c>
      <c r="L22" s="257"/>
      <c r="M22" s="258" t="s">
        <v>24</v>
      </c>
      <c r="N22" s="259"/>
      <c r="O22" s="38"/>
      <c r="Q22" s="297" t="s">
        <v>51</v>
      </c>
      <c r="R22" s="297"/>
      <c r="S22" s="297"/>
      <c r="T22" s="297"/>
      <c r="U22" s="297"/>
      <c r="V22" s="297"/>
      <c r="W22" s="297"/>
      <c r="X22" s="297"/>
      <c r="Y22" s="297"/>
    </row>
    <row r="23" spans="1:30" x14ac:dyDescent="0.55000000000000004">
      <c r="A23" s="271" t="s">
        <v>9</v>
      </c>
      <c r="B23" s="272"/>
      <c r="C23" s="272"/>
      <c r="D23" s="272"/>
      <c r="E23" s="272"/>
      <c r="F23" s="254"/>
      <c r="G23" s="255"/>
      <c r="H23" s="76">
        <f>IF($S$3="Régime général",1.65,1.75)</f>
        <v>1.65</v>
      </c>
      <c r="I23" s="316">
        <f>+IF($S$3="Régime général",1.75,1.85)</f>
        <v>1.75</v>
      </c>
      <c r="J23" s="322"/>
      <c r="K23" s="316">
        <f>+IF($S$3="Régime général",1.85,1.95)</f>
        <v>1.85</v>
      </c>
      <c r="L23" s="323"/>
      <c r="M23" s="324">
        <f>+IF(($L$3="QF&lt;750"),($F23*$H23),((IF($L$3="750&lt;QF&lt;1300",$F23*$I23,$F23*$K23))))</f>
        <v>0</v>
      </c>
      <c r="N23" s="318"/>
      <c r="O23" s="71"/>
      <c r="P23" s="43"/>
      <c r="Q23" s="297"/>
      <c r="R23" s="297"/>
      <c r="S23" s="297"/>
      <c r="T23" s="297"/>
      <c r="U23" s="297"/>
      <c r="V23" s="297"/>
      <c r="W23" s="297"/>
      <c r="X23" s="297"/>
      <c r="Y23" s="297"/>
    </row>
    <row r="24" spans="1:30" ht="15" customHeight="1" x14ac:dyDescent="0.55000000000000004">
      <c r="A24" s="271" t="s">
        <v>11</v>
      </c>
      <c r="B24" s="272"/>
      <c r="C24" s="272"/>
      <c r="D24" s="272"/>
      <c r="E24" s="272"/>
      <c r="F24" s="254"/>
      <c r="G24" s="255"/>
      <c r="H24" s="394">
        <f>IF($S$3="Régime général",6.92,7.97)</f>
        <v>6.92</v>
      </c>
      <c r="I24" s="395">
        <f>+IF($S$3="Régime général",7.02,8.07)</f>
        <v>7.02</v>
      </c>
      <c r="J24" s="396"/>
      <c r="K24" s="395">
        <f>+IF($S$3="Régime général",7.12,8.17)</f>
        <v>7.12</v>
      </c>
      <c r="L24" s="397"/>
      <c r="M24" s="312">
        <f>+IF(($L$3="QF&lt;750"),($F24*$H24),((IF($L$3="750&lt;QF&lt;1300",$F24*$I24,$F24*$K24))))</f>
        <v>0</v>
      </c>
      <c r="N24" s="306"/>
      <c r="O24" s="71"/>
      <c r="P24" s="43"/>
      <c r="Q24" s="297" t="s">
        <v>23</v>
      </c>
      <c r="R24" s="297"/>
      <c r="S24" s="297"/>
      <c r="T24" s="297"/>
      <c r="U24" s="297"/>
      <c r="V24" s="297"/>
      <c r="W24" s="297"/>
      <c r="X24" s="297"/>
      <c r="Y24" s="297"/>
    </row>
    <row r="25" spans="1:30" ht="15.75" customHeight="1" thickBot="1" x14ac:dyDescent="0.6">
      <c r="A25" s="271" t="s">
        <v>12</v>
      </c>
      <c r="B25" s="272"/>
      <c r="C25" s="272"/>
      <c r="D25" s="272"/>
      <c r="E25" s="272"/>
      <c r="F25" s="254"/>
      <c r="G25" s="255"/>
      <c r="H25" s="398">
        <f>IF($S$3="Régime général",3.3,3.5)</f>
        <v>3.3</v>
      </c>
      <c r="I25" s="399">
        <f>+IF($S$3="Régime général",3.5,3.7)</f>
        <v>3.5</v>
      </c>
      <c r="J25" s="400"/>
      <c r="K25" s="399">
        <f>+IF($S$3="Régime général",3.7,3.9)</f>
        <v>3.7</v>
      </c>
      <c r="L25" s="401"/>
      <c r="M25" s="321">
        <f>+IF(($L$3="QF&lt;750"),($F25*$H25),((IF($L$3="750&lt;QF&lt;1300",$F25*$I25,$F25*$K25))))</f>
        <v>0</v>
      </c>
      <c r="N25" s="309"/>
      <c r="O25" s="71"/>
      <c r="P25" s="43"/>
    </row>
    <row r="26" spans="1:30" ht="3" customHeight="1" x14ac:dyDescent="0.55000000000000004">
      <c r="A26" s="18"/>
      <c r="B26" s="19"/>
      <c r="C26" s="18"/>
      <c r="D26" s="18"/>
      <c r="E26" s="18"/>
      <c r="F26" s="18"/>
      <c r="G26" s="18"/>
      <c r="H26" s="402"/>
      <c r="I26" s="402"/>
      <c r="J26" s="402"/>
      <c r="K26" s="402"/>
      <c r="L26" s="402"/>
      <c r="M26" s="36"/>
      <c r="N26" s="2"/>
      <c r="O26" s="2"/>
      <c r="P26" s="43"/>
      <c r="Q26" s="43"/>
      <c r="R26" s="43"/>
      <c r="S26" s="43"/>
      <c r="T26" s="43"/>
      <c r="U26" s="43"/>
      <c r="V26" s="43"/>
      <c r="W26" s="43"/>
      <c r="X26" s="43"/>
    </row>
    <row r="27" spans="1:30" ht="14.7" thickBot="1" x14ac:dyDescent="0.6">
      <c r="A27" s="46" t="s">
        <v>16</v>
      </c>
      <c r="B27" s="46"/>
      <c r="C27" s="46"/>
      <c r="D27" s="46"/>
      <c r="E27" s="32"/>
      <c r="F27" s="18"/>
      <c r="G27" s="18"/>
      <c r="H27" s="402"/>
      <c r="I27" s="402"/>
      <c r="J27" s="402"/>
      <c r="K27" s="402"/>
      <c r="L27" s="402"/>
      <c r="M27" s="36"/>
      <c r="N27" s="17"/>
      <c r="O27" s="17"/>
      <c r="P27" s="43"/>
      <c r="Q27" s="43"/>
      <c r="R27" s="43"/>
      <c r="S27" s="43"/>
      <c r="T27" s="43"/>
      <c r="U27" s="43"/>
      <c r="V27" s="43"/>
      <c r="W27" s="43"/>
      <c r="X27" s="43"/>
    </row>
    <row r="28" spans="1:30" x14ac:dyDescent="0.55000000000000004">
      <c r="A28" s="271" t="s">
        <v>66</v>
      </c>
      <c r="B28" s="272"/>
      <c r="C28" s="272"/>
      <c r="D28" s="272"/>
      <c r="E28" s="272"/>
      <c r="F28" s="254"/>
      <c r="G28" s="255"/>
      <c r="H28" s="403">
        <f>IF($S$3="Régime général",3.6,4)</f>
        <v>3.6</v>
      </c>
      <c r="I28" s="404">
        <f>IF($S$3="Régime général",4,4.4)</f>
        <v>4</v>
      </c>
      <c r="J28" s="404"/>
      <c r="K28" s="404">
        <f>IF($S$3="Régime général",4.4,4.8)</f>
        <v>4.4000000000000004</v>
      </c>
      <c r="L28" s="405"/>
      <c r="M28" s="317">
        <f>+IF(($L$3="QF&lt;750"),($F28*$H28),((IF($L$3="750&lt;QF&lt;1300",$F28*$I28,$F28*$K28))))</f>
        <v>0</v>
      </c>
      <c r="N28" s="318"/>
      <c r="O28" s="17"/>
      <c r="P28" s="43"/>
      <c r="Q28" s="43"/>
      <c r="R28" s="43"/>
      <c r="S28" s="43"/>
      <c r="T28" s="43"/>
      <c r="U28" s="43"/>
      <c r="V28" s="43"/>
      <c r="W28" s="43"/>
      <c r="X28" s="43"/>
    </row>
    <row r="29" spans="1:30" x14ac:dyDescent="0.55000000000000004">
      <c r="A29" s="271" t="s">
        <v>11</v>
      </c>
      <c r="B29" s="272"/>
      <c r="C29" s="272"/>
      <c r="D29" s="272"/>
      <c r="E29" s="272"/>
      <c r="F29" s="254"/>
      <c r="G29" s="255"/>
      <c r="H29" s="406">
        <f>IF($S$3="Régime général",6.62,6.82)</f>
        <v>6.62</v>
      </c>
      <c r="I29" s="407">
        <f>+IF($S$3="Régime général",6.82,7.02)</f>
        <v>6.82</v>
      </c>
      <c r="J29" s="407"/>
      <c r="K29" s="407">
        <f>+IF($S$3="Régime général",7.02,7.22)</f>
        <v>7.02</v>
      </c>
      <c r="L29" s="395"/>
      <c r="M29" s="305">
        <f>+IF(($L$3="QF&lt;750"),($F29*$H29),((IF($L$3="750&lt;QF&lt;1300",$F29*$I29,$F29*$K29))))</f>
        <v>0</v>
      </c>
      <c r="N29" s="306"/>
      <c r="O29" s="37"/>
      <c r="Q29" s="1"/>
      <c r="R29" s="296"/>
      <c r="S29" s="296"/>
      <c r="T29" s="296"/>
      <c r="U29" s="296"/>
      <c r="V29" s="71"/>
    </row>
    <row r="30" spans="1:30" ht="14.7" thickBot="1" x14ac:dyDescent="0.6">
      <c r="A30" s="31" t="s">
        <v>10</v>
      </c>
      <c r="B30" s="33"/>
      <c r="C30" s="34"/>
      <c r="D30" s="34"/>
      <c r="E30" s="34"/>
      <c r="F30" s="254"/>
      <c r="G30" s="255"/>
      <c r="H30" s="78">
        <f>IF($S$3="Régime général",5.25,5.75)</f>
        <v>5.25</v>
      </c>
      <c r="I30" s="269">
        <f>+IF($S$3="Régime général",5.75,6.25)</f>
        <v>5.75</v>
      </c>
      <c r="J30" s="270"/>
      <c r="K30" s="269">
        <f>+IF($S$3="Régime général",6.25,6.75)</f>
        <v>6.25</v>
      </c>
      <c r="L30" s="307"/>
      <c r="M30" s="308">
        <f>+IF(($L$3="QF&lt;750"),($F30*$H30),((IF($L$3="750&lt;QF&lt;1300",$F30*$I30,$F30*$K30))))</f>
        <v>0</v>
      </c>
      <c r="N30" s="309"/>
      <c r="O30" s="37"/>
      <c r="Q30" s="1"/>
      <c r="R30" s="14"/>
      <c r="S30" s="14"/>
      <c r="T30" s="14"/>
      <c r="U30" s="14"/>
      <c r="V30" s="14"/>
    </row>
    <row r="31" spans="1:30" ht="9" customHeight="1" thickBot="1" x14ac:dyDescent="0.6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/>
      <c r="O31" s="14"/>
      <c r="P31" s="14"/>
      <c r="Q31" s="35"/>
      <c r="R31" s="35"/>
      <c r="S31" s="35"/>
      <c r="T31" s="35"/>
      <c r="U31" s="35"/>
      <c r="V31" s="35"/>
      <c r="W31" s="2"/>
      <c r="X31" s="2"/>
      <c r="Y31" s="37"/>
    </row>
    <row r="32" spans="1:30" ht="15.75" customHeight="1" x14ac:dyDescent="0.55000000000000004">
      <c r="A32" s="11" t="s">
        <v>20</v>
      </c>
      <c r="B32" s="11"/>
      <c r="C32" s="11"/>
      <c r="D32" s="11"/>
      <c r="E32" s="44"/>
      <c r="F32" s="303">
        <v>43184</v>
      </c>
      <c r="G32" s="304"/>
      <c r="H32" s="11"/>
      <c r="I32" s="11"/>
      <c r="J32" s="11"/>
      <c r="K32" s="277" t="s">
        <v>17</v>
      </c>
      <c r="L32" s="277"/>
      <c r="M32" s="279">
        <f>M30+M29+M28+M25+M24+M23</f>
        <v>0</v>
      </c>
      <c r="N32" s="280"/>
      <c r="O32" s="40"/>
      <c r="P32" s="284" t="s">
        <v>19</v>
      </c>
      <c r="Q32" s="284"/>
      <c r="R32" s="286"/>
      <c r="S32" s="287"/>
      <c r="T32" s="45"/>
      <c r="U32" s="290" t="s">
        <v>21</v>
      </c>
      <c r="V32" s="291"/>
      <c r="W32" s="292"/>
      <c r="X32" s="273">
        <f>M32+R32</f>
        <v>0</v>
      </c>
      <c r="Y32" s="274"/>
    </row>
    <row r="33" spans="1:25" ht="15.75" customHeight="1" thickBot="1" x14ac:dyDescent="0.6">
      <c r="A33" s="41" t="s">
        <v>22</v>
      </c>
      <c r="B33" s="42"/>
      <c r="C33" s="41"/>
      <c r="D33" s="41"/>
      <c r="E33" s="41"/>
      <c r="F33" s="41"/>
      <c r="G33" s="41"/>
      <c r="H33" s="11"/>
      <c r="I33" s="11"/>
      <c r="J33" s="11"/>
      <c r="K33" s="278"/>
      <c r="L33" s="278"/>
      <c r="M33" s="281"/>
      <c r="N33" s="282"/>
      <c r="O33" s="40"/>
      <c r="P33" s="285"/>
      <c r="Q33" s="285"/>
      <c r="R33" s="288"/>
      <c r="S33" s="289"/>
      <c r="T33" s="45"/>
      <c r="U33" s="293"/>
      <c r="V33" s="294"/>
      <c r="W33" s="295"/>
      <c r="X33" s="275"/>
      <c r="Y33" s="276"/>
    </row>
    <row r="34" spans="1:25" ht="15" customHeight="1" x14ac:dyDescent="0.55000000000000004"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/>
      <c r="P34" s="14"/>
      <c r="Q34" s="14"/>
      <c r="R34" s="35"/>
      <c r="S34" s="35"/>
      <c r="T34" s="35"/>
      <c r="U34" s="35"/>
      <c r="V34" s="35"/>
      <c r="W34" s="2"/>
      <c r="X34" s="2"/>
      <c r="Y34" s="2"/>
    </row>
    <row r="35" spans="1:25" ht="15.9" thickBot="1" x14ac:dyDescent="0.6">
      <c r="A35" s="64" t="s">
        <v>56</v>
      </c>
      <c r="B35" s="314" t="s">
        <v>80</v>
      </c>
      <c r="C35" s="314"/>
      <c r="D35" s="314"/>
      <c r="E35" s="314"/>
      <c r="F35" s="12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4"/>
      <c r="R35" s="11"/>
      <c r="S35" s="11"/>
      <c r="T35" s="11"/>
      <c r="U35" s="11"/>
      <c r="V35" s="11"/>
      <c r="W35" s="2"/>
      <c r="X35" s="2"/>
      <c r="Y35" s="2"/>
    </row>
    <row r="36" spans="1:25" ht="15.6" x14ac:dyDescent="0.55000000000000004">
      <c r="A36" s="64" t="s">
        <v>57</v>
      </c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11"/>
      <c r="S36" s="11"/>
      <c r="T36" s="11"/>
      <c r="U36" s="11"/>
      <c r="V36" s="11"/>
      <c r="W36" s="2"/>
      <c r="X36" s="2"/>
      <c r="Y36" s="2"/>
    </row>
    <row r="37" spans="1:25" x14ac:dyDescent="0.55000000000000004"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4"/>
      <c r="R37" s="11"/>
      <c r="S37" s="11"/>
      <c r="T37" s="11"/>
      <c r="U37" s="11"/>
      <c r="V37" s="11"/>
      <c r="W37" s="2"/>
      <c r="X37" s="2"/>
      <c r="Y37" s="2"/>
    </row>
    <row r="38" spans="1:25" x14ac:dyDescent="0.55000000000000004"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1"/>
      <c r="S38" s="11"/>
      <c r="T38" s="11"/>
      <c r="U38" s="11"/>
      <c r="V38" s="11"/>
      <c r="W38" s="2"/>
      <c r="X38" s="2"/>
      <c r="Y38" s="2"/>
    </row>
    <row r="39" spans="1:25" x14ac:dyDescent="0.55000000000000004"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11"/>
      <c r="S39" s="11"/>
      <c r="T39" s="11"/>
      <c r="U39" s="11"/>
      <c r="V39" s="11"/>
      <c r="W39" s="2"/>
      <c r="X39" s="2"/>
      <c r="Y39" s="2"/>
    </row>
  </sheetData>
  <mergeCells count="128">
    <mergeCell ref="N8:P8"/>
    <mergeCell ref="R8:S8"/>
    <mergeCell ref="T8:V8"/>
    <mergeCell ref="S3:V3"/>
    <mergeCell ref="D5:F5"/>
    <mergeCell ref="G5:I5"/>
    <mergeCell ref="J5:P5"/>
    <mergeCell ref="Q5:V5"/>
    <mergeCell ref="T7:V7"/>
    <mergeCell ref="G1:K1"/>
    <mergeCell ref="L1:O1"/>
    <mergeCell ref="E3:G3"/>
    <mergeCell ref="L3:O3"/>
    <mergeCell ref="T6:V6"/>
    <mergeCell ref="J7:K7"/>
    <mergeCell ref="L7:M7"/>
    <mergeCell ref="N7:P7"/>
    <mergeCell ref="R7:S7"/>
    <mergeCell ref="N14:P14"/>
    <mergeCell ref="R13:S13"/>
    <mergeCell ref="X5:Y5"/>
    <mergeCell ref="J6:K6"/>
    <mergeCell ref="L6:M6"/>
    <mergeCell ref="N6:P6"/>
    <mergeCell ref="R6:S6"/>
    <mergeCell ref="R11:S11"/>
    <mergeCell ref="T10:V10"/>
    <mergeCell ref="J10:K10"/>
    <mergeCell ref="L10:M10"/>
    <mergeCell ref="N10:P10"/>
    <mergeCell ref="R10:S10"/>
    <mergeCell ref="T11:V11"/>
    <mergeCell ref="J11:K11"/>
    <mergeCell ref="L11:M11"/>
    <mergeCell ref="N11:P11"/>
    <mergeCell ref="J9:K9"/>
    <mergeCell ref="L9:M9"/>
    <mergeCell ref="N9:P9"/>
    <mergeCell ref="R9:S9"/>
    <mergeCell ref="T9:V9"/>
    <mergeCell ref="J8:K8"/>
    <mergeCell ref="L8:M8"/>
    <mergeCell ref="B12:V12"/>
    <mergeCell ref="T17:V17"/>
    <mergeCell ref="T15:V15"/>
    <mergeCell ref="L15:M15"/>
    <mergeCell ref="N15:P15"/>
    <mergeCell ref="T16:V16"/>
    <mergeCell ref="J17:K17"/>
    <mergeCell ref="L17:M17"/>
    <mergeCell ref="N17:P17"/>
    <mergeCell ref="R17:S17"/>
    <mergeCell ref="T13:V13"/>
    <mergeCell ref="J16:K16"/>
    <mergeCell ref="L16:M16"/>
    <mergeCell ref="N16:P16"/>
    <mergeCell ref="R16:S16"/>
    <mergeCell ref="R15:S15"/>
    <mergeCell ref="T14:V14"/>
    <mergeCell ref="J14:K14"/>
    <mergeCell ref="L14:M14"/>
    <mergeCell ref="R14:S14"/>
    <mergeCell ref="J13:K13"/>
    <mergeCell ref="L13:M13"/>
    <mergeCell ref="N13:P13"/>
    <mergeCell ref="J15:K15"/>
    <mergeCell ref="T18:V18"/>
    <mergeCell ref="J18:K18"/>
    <mergeCell ref="L18:M18"/>
    <mergeCell ref="N18:P18"/>
    <mergeCell ref="R18:S18"/>
    <mergeCell ref="L19:M19"/>
    <mergeCell ref="B20:C20"/>
    <mergeCell ref="J20:K20"/>
    <mergeCell ref="L20:M20"/>
    <mergeCell ref="A22:E22"/>
    <mergeCell ref="F22:G22"/>
    <mergeCell ref="I22:J22"/>
    <mergeCell ref="K22:L22"/>
    <mergeCell ref="Q24:Y24"/>
    <mergeCell ref="N19:P19"/>
    <mergeCell ref="R19:S19"/>
    <mergeCell ref="T19:V19"/>
    <mergeCell ref="M22:N22"/>
    <mergeCell ref="Q22:Y23"/>
    <mergeCell ref="R20:S20"/>
    <mergeCell ref="T20:V20"/>
    <mergeCell ref="N20:P20"/>
    <mergeCell ref="B19:C19"/>
    <mergeCell ref="J19:K19"/>
    <mergeCell ref="M25:N25"/>
    <mergeCell ref="M23:N23"/>
    <mergeCell ref="A24:E24"/>
    <mergeCell ref="F24:G24"/>
    <mergeCell ref="I24:J24"/>
    <mergeCell ref="K24:L24"/>
    <mergeCell ref="M24:N24"/>
    <mergeCell ref="I29:J29"/>
    <mergeCell ref="K29:L29"/>
    <mergeCell ref="M28:N28"/>
    <mergeCell ref="A28:E28"/>
    <mergeCell ref="F28:G28"/>
    <mergeCell ref="I28:J28"/>
    <mergeCell ref="K28:L28"/>
    <mergeCell ref="A25:E25"/>
    <mergeCell ref="F25:G25"/>
    <mergeCell ref="I25:J25"/>
    <mergeCell ref="K25:L25"/>
    <mergeCell ref="F23:G23"/>
    <mergeCell ref="I23:J23"/>
    <mergeCell ref="K23:L23"/>
    <mergeCell ref="A23:E23"/>
    <mergeCell ref="P32:Q33"/>
    <mergeCell ref="X32:Y33"/>
    <mergeCell ref="B35:E35"/>
    <mergeCell ref="R29:U29"/>
    <mergeCell ref="F30:G30"/>
    <mergeCell ref="I30:J30"/>
    <mergeCell ref="K30:L30"/>
    <mergeCell ref="M30:N30"/>
    <mergeCell ref="R32:S33"/>
    <mergeCell ref="M29:N29"/>
    <mergeCell ref="U32:W33"/>
    <mergeCell ref="A29:E29"/>
    <mergeCell ref="F29:G29"/>
    <mergeCell ref="M32:N33"/>
    <mergeCell ref="F32:G32"/>
    <mergeCell ref="K32:L33"/>
  </mergeCells>
  <phoneticPr fontId="0" type="noConversion"/>
  <dataValidations count="3">
    <dataValidation type="list" allowBlank="1" showInputMessage="1" showErrorMessage="1" sqref="L1:O1" xr:uid="{00000000-0002-0000-0800-000000000000}">
      <formula1>"MOIS A SELECTIONNER,JANVIER,FEVRIER,MARS,AVRIL,MAI,JUIN,JUILLET,AOÛT,SEPTEMBRE,OCTOBRE,NOVEMBRE,DECEMBRE"</formula1>
    </dataValidation>
    <dataValidation type="list" allowBlank="1" showInputMessage="1" showErrorMessage="1" sqref="L3:O3" xr:uid="{00000000-0002-0000-0800-000001000000}">
      <formula1>$B$3:$B$5</formula1>
    </dataValidation>
    <dataValidation type="list" allowBlank="1" showInputMessage="1" showErrorMessage="1" sqref="S3:V3" xr:uid="{00000000-0002-0000-0800-000002000000}">
      <formula1>$B$1:$B$2</formula1>
    </dataValidation>
  </dataValidations>
  <printOptions horizontalCentered="1"/>
  <pageMargins left="3.937007874015748E-2" right="3.937007874015748E-2" top="0.35433070866141736" bottom="0.15748031496062992" header="0" footer="0.31496062992125984"/>
  <pageSetup paperSize="9" orientation="landscape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Guide d'utilisation</vt:lpstr>
      <vt:lpstr>SEPTEMBRE</vt:lpstr>
      <vt:lpstr>OCTOBRE</vt:lpstr>
      <vt:lpstr>NOVEMBRE</vt:lpstr>
      <vt:lpstr>DECEMBRE</vt:lpstr>
      <vt:lpstr>JANVIER</vt:lpstr>
      <vt:lpstr>FEVRIER</vt:lpstr>
      <vt:lpstr>MARS</vt:lpstr>
      <vt:lpstr>AVRIL</vt:lpstr>
      <vt:lpstr>MAI</vt:lpstr>
      <vt:lpstr>JUIN JUILLET</vt:lpstr>
      <vt:lpstr>Liste mois</vt:lpstr>
      <vt:lpstr>Mois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2017-P-11-03</cp:lastModifiedBy>
  <cp:lastPrinted>2018-06-18T13:20:51Z</cp:lastPrinted>
  <dcterms:created xsi:type="dcterms:W3CDTF">2016-06-25T09:53:45Z</dcterms:created>
  <dcterms:modified xsi:type="dcterms:W3CDTF">2019-01-29T21:15:53Z</dcterms:modified>
</cp:coreProperties>
</file>